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 2015\2021\Антитеррор 2021\Приказ 2021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Лист1!$A$7:$I$116</definedName>
    <definedName name="_xlnm.Print_Titles" localSheetId="0">Лист1!$5:$6</definedName>
    <definedName name="_xlnm.Print_Area" localSheetId="0">Лист1!$A$1:$I$112</definedName>
  </definedNames>
  <calcPr calcId="162913"/>
</workbook>
</file>

<file path=xl/calcChain.xml><?xml version="1.0" encoding="utf-8"?>
<calcChain xmlns="http://schemas.openxmlformats.org/spreadsheetml/2006/main">
  <c r="I42" i="1" l="1"/>
  <c r="F112" i="1" l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7" i="1"/>
  <c r="I48" i="1"/>
  <c r="I47" i="1"/>
  <c r="I50" i="1"/>
  <c r="I91" i="1" l="1"/>
  <c r="I39" i="1" l="1"/>
  <c r="I9" i="1" s="1"/>
  <c r="I93" i="1"/>
  <c r="I8" i="1" l="1"/>
  <c r="J9" i="1" s="1"/>
  <c r="F73" i="1" l="1"/>
  <c r="H73" i="1"/>
  <c r="F74" i="1"/>
  <c r="H74" i="1"/>
  <c r="F45" i="1" l="1"/>
  <c r="F18" i="1" l="1"/>
  <c r="H83" i="1" l="1"/>
  <c r="H34" i="1"/>
  <c r="J11" i="1" l="1"/>
  <c r="J12" i="1"/>
  <c r="J14" i="1"/>
  <c r="J15" i="1"/>
  <c r="J16" i="1"/>
  <c r="J17" i="1"/>
  <c r="J19" i="1"/>
  <c r="J20" i="1"/>
  <c r="J21" i="1"/>
  <c r="J22" i="1"/>
  <c r="J23" i="1"/>
  <c r="J24" i="1"/>
  <c r="J25" i="1"/>
  <c r="J26" i="1"/>
  <c r="J28" i="1"/>
  <c r="J30" i="1"/>
  <c r="J31" i="1"/>
  <c r="J32" i="1"/>
  <c r="J43" i="1"/>
  <c r="J46" i="1"/>
  <c r="J51" i="1"/>
  <c r="J52" i="1"/>
  <c r="J53" i="1"/>
  <c r="J56" i="1"/>
  <c r="J57" i="1"/>
  <c r="J58" i="1"/>
  <c r="J59" i="1"/>
  <c r="J68" i="1"/>
  <c r="J70" i="1"/>
  <c r="J71" i="1"/>
  <c r="J73" i="1"/>
  <c r="J74" i="1"/>
  <c r="J75" i="1"/>
  <c r="J76" i="1"/>
  <c r="J77" i="1"/>
  <c r="J78" i="1"/>
  <c r="J80" i="1"/>
  <c r="J81" i="1"/>
  <c r="J82" i="1"/>
  <c r="G27" i="1"/>
  <c r="G9" i="1" s="1"/>
  <c r="G67" i="1"/>
  <c r="G66" i="1"/>
  <c r="J66" i="1" s="1"/>
  <c r="G65" i="1"/>
  <c r="J65" i="1" s="1"/>
  <c r="G63" i="1"/>
  <c r="J63" i="1" s="1"/>
  <c r="I77" i="2" l="1"/>
  <c r="I36" i="2" s="1"/>
  <c r="G62" i="2"/>
  <c r="G57" i="2"/>
  <c r="F56" i="2"/>
  <c r="G56" i="2" s="1"/>
  <c r="H55" i="2"/>
  <c r="F55" i="2" s="1"/>
  <c r="H49" i="2"/>
  <c r="G49" i="2"/>
  <c r="H48" i="2"/>
  <c r="F43" i="2"/>
  <c r="F42" i="2"/>
  <c r="F41" i="2"/>
  <c r="F35" i="2"/>
  <c r="F34" i="2"/>
  <c r="H28" i="2"/>
  <c r="G28" i="2"/>
  <c r="G9" i="2" s="1"/>
  <c r="H19" i="2"/>
  <c r="F13" i="2"/>
  <c r="I9" i="2"/>
  <c r="G69" i="1"/>
  <c r="J69" i="1" s="1"/>
  <c r="F62" i="1"/>
  <c r="H36" i="2" l="1"/>
  <c r="I8" i="2"/>
  <c r="H9" i="2"/>
  <c r="G36" i="2"/>
  <c r="G8" i="2" s="1"/>
  <c r="F77" i="2"/>
  <c r="H8" i="2" l="1"/>
  <c r="F61" i="1"/>
  <c r="J61" i="1" s="1"/>
  <c r="G62" i="1"/>
  <c r="H55" i="1"/>
  <c r="H42" i="1" s="1"/>
  <c r="G55" i="1"/>
  <c r="J62" i="1" l="1"/>
  <c r="G42" i="1"/>
  <c r="J55" i="1"/>
  <c r="G8" i="1" l="1"/>
  <c r="H9" i="1"/>
  <c r="H8" i="1" s="1"/>
</calcChain>
</file>

<file path=xl/sharedStrings.xml><?xml version="1.0" encoding="utf-8"?>
<sst xmlns="http://schemas.openxmlformats.org/spreadsheetml/2006/main" count="708" uniqueCount="281">
  <si>
    <t>№ п/п</t>
  </si>
  <si>
    <t>Наименование мероприятия</t>
  </si>
  <si>
    <t>Исполнитель</t>
  </si>
  <si>
    <t>Срок реализации</t>
  </si>
  <si>
    <t>Источник финансирования</t>
  </si>
  <si>
    <t>Стоимость мероприятия</t>
  </si>
  <si>
    <t>Объем финансирования по годам (тыс.руб.)</t>
  </si>
  <si>
    <t xml:space="preserve">2019 год </t>
  </si>
  <si>
    <t>2020 год</t>
  </si>
  <si>
    <t>2021 год</t>
  </si>
  <si>
    <t>Министерство здравоохранения Республики Крым</t>
  </si>
  <si>
    <t>1. Предоставление субсидии бюджетным и автономным учреждениям на повышение безопасности людей в медицинских учреждениях Республики Крым  на 2019-2021 годы.</t>
  </si>
  <si>
    <t>Задача 1. Проведение капитального ремонта (включая разработку проектно-сметной документации)</t>
  </si>
  <si>
    <t>1.1</t>
  </si>
  <si>
    <t>1.2</t>
  </si>
  <si>
    <t>1.3</t>
  </si>
  <si>
    <t>ГБУЗ РК «Судакская городская больница»</t>
  </si>
  <si>
    <t>1.4</t>
  </si>
  <si>
    <t>Разработка проектно-сметной документации по оборудованию системой контроля и управления доступом объекта (территории) по адресам: РК, г. Керчь, ул. Жени Дудник, 1, г.Керчь, ул. 12 Апреля, 1, г. Керчь, ул. Шлагбаумская, 39</t>
  </si>
  <si>
    <t>1.5</t>
  </si>
  <si>
    <t>1.6</t>
  </si>
  <si>
    <t>1.7</t>
  </si>
  <si>
    <t>ГБУЗРК "Керченская городская больница №3"</t>
  </si>
  <si>
    <t>1.8</t>
  </si>
  <si>
    <t>1.9</t>
  </si>
  <si>
    <t>1.10</t>
  </si>
  <si>
    <t xml:space="preserve">Разработка проектно-сметной документации по объекту: «Монтаж адресной пожарной сигнализации с оповещением о пожаре 3го типа, управлением эвакуации людей и системой автоматического пожаротушения (подвального помещения) в здании ГБУЗ РК «Симферопольская поликлиника №4», расположенного по ул. Лизы Чайкиной, 5а в г. Симферополе» 
</t>
  </si>
  <si>
    <t xml:space="preserve">ГБУЗ РК «Симферопольская поликлиника №4» </t>
  </si>
  <si>
    <t>1.11</t>
  </si>
  <si>
    <t xml:space="preserve">Разработка проектно-сметной документации по объекту: «Монтаж адресной пожарной сигнализации с оповещением о пожаре 2го типа, управлением эвакуации людей в здании отделения общей(семейной) ГБУЗ РК «Симферопольская поликлиника №4», расположенного по ул. Сйдали Курсеитова, д 18- Аппазова Мемета, д.17, в г. Симферополе» 
</t>
  </si>
  <si>
    <t>1.12</t>
  </si>
  <si>
    <t>Капитальный ремонт ограждения с оборудованием постов и КПП территории расположенной по адресу: Республика Крым, г.Евпатория, ул.Маяковского,11/2.</t>
  </si>
  <si>
    <t>ГБУ РК «Санаторий им. Н. К. Крупской для детей и детей с родителями»</t>
  </si>
  <si>
    <t>1.13</t>
  </si>
  <si>
    <t>ГБУЗ РК «Крымский республиканский клинический центр фтизиатрии и пульмонологии»</t>
  </si>
  <si>
    <t>1.14</t>
  </si>
  <si>
    <t xml:space="preserve">Капитальный ремонт внутреннего пожарного  водоснабжения здания инфекционного корпуса  расположенного по адресу: Республика Крым, г.Джанкой, ул. Совхозная 19 </t>
  </si>
  <si>
    <t>ГБУЗ РК «Джанкойская центральная районная больница»</t>
  </si>
  <si>
    <t>Работа по разработке проектно-сметной документации (ПСД) по монтажу ограждений территорий учреждений, которым присвоена 2-я категория</t>
  </si>
  <si>
    <t>Государственные бюджетные учреждения здравоохранения Республики Крым</t>
  </si>
  <si>
    <t>Монтаж периметрального ограждения учреждений, которым присвоена 1-я категория</t>
  </si>
  <si>
    <t>Задача 2. Прочие расходы</t>
  </si>
  <si>
    <t>2.1</t>
  </si>
  <si>
    <t xml:space="preserve">Выполнение монтажных и пуско-наладочных работ по объекту: «Монтаж адресной пожарной сигнализации с оповещением о пожаре 3го типа, управлением эвакуации людей и системой автоматического пожаротушения (подвального помещения) в здании ГБУЗ РК «Симферопольская поликлиника №4», расположенного по ул. Лизы Чайкиной, 5а в г. Симферополе» 
</t>
  </si>
  <si>
    <t>2.2</t>
  </si>
  <si>
    <t xml:space="preserve">Выполнение монтажных и пуско-наладочных работ по объекту: «Монтаж адресной пожарной сигнализации с оповещением о пожаре 2го типа, управлением эвакуации людей в здании отделения общей(семейной) ГБУЗ РК «Симферопольская поликлиника №4», расположенного по ул. Сйдали Курсеитова, д 18- Аппазова Мемета, д.17, в г. Симферополе» 
</t>
  </si>
  <si>
    <t>2.3</t>
  </si>
  <si>
    <t xml:space="preserve">Устройство системы видеонаблюдения, СКУД, системы охранной сигнализации объекта (территории)    расположенной Республика Крым, г.Джанкой, ул. Совхозная 19 </t>
  </si>
  <si>
    <t>2.4</t>
  </si>
  <si>
    <t>Монтаж системы видеонаблюдения, СКУД, системы охранной сигнализации, организацию контрольно – пропускных пунктов (КПП).</t>
  </si>
  <si>
    <t>2.5</t>
  </si>
  <si>
    <t>Монтаж автоматической системы пожарной сигнализации (АСПС) , системы оповещения и управления эвакуацией людей при пожаре (СОУЭ) и радиосистемы передачи информации (РСПИ).</t>
  </si>
  <si>
    <t>2.6</t>
  </si>
  <si>
    <t>Оборудование зданий с круглосуточным пребыванием детей, системами аварийного освещения</t>
  </si>
  <si>
    <t>ГБУ РК"Санаторий им.Н.К.Крупской для детей и детей с родителями"</t>
  </si>
  <si>
    <t>2.7</t>
  </si>
  <si>
    <t>Закупка и установка автоматического шлагбаума с приводом и блоком управления</t>
  </si>
  <si>
    <t>2.8</t>
  </si>
  <si>
    <t>2.9</t>
  </si>
  <si>
    <t>Монтаж системы видеонаблюдения, СКУД, системы охранной сигнализации, организацию контрольно-пропускных пунктов (КПП)</t>
  </si>
  <si>
    <t>2.10</t>
  </si>
  <si>
    <t xml:space="preserve">Проектирование, оборудование, монтаж и пуско-наладка автоматической системы пожарной сигнализации </t>
  </si>
  <si>
    <t>2.11</t>
  </si>
  <si>
    <t>2.12</t>
  </si>
  <si>
    <t>2.13</t>
  </si>
  <si>
    <t>2.14</t>
  </si>
  <si>
    <t>2.15</t>
  </si>
  <si>
    <t>Монтаж арочного металлодетектора Блокпост</t>
  </si>
  <si>
    <t>2.16</t>
  </si>
  <si>
    <t xml:space="preserve">Монтаж системы контроля и управления доступом (СКУД) для инфекционного отделения   
</t>
  </si>
  <si>
    <t>2.17</t>
  </si>
  <si>
    <t xml:space="preserve">Поставка оборудования для монтажа системы контроля и управления  доступом (СКУД) для инфекционного отделения   
</t>
  </si>
  <si>
    <t>2.18</t>
  </si>
  <si>
    <t xml:space="preserve">Монтаж системы контроля и управления доступом (СКУД) для младшего педиатрического  отделения
</t>
  </si>
  <si>
    <t>2.19</t>
  </si>
  <si>
    <t xml:space="preserve">Поставка оборудования для монтажа системы контроля и управления  доступом (СКУД) для младшего педиатрического отделения
</t>
  </si>
  <si>
    <t>2.20</t>
  </si>
  <si>
    <t xml:space="preserve">Монтаж системы контроля и управления доступом (СКУД) для старшего педиатрического  отделения
</t>
  </si>
  <si>
    <t>2.21</t>
  </si>
  <si>
    <t xml:space="preserve">Поставка оборудования для монтажа системы контроля и управления  доступом (СКУД) для старшего педиатрического отделения
</t>
  </si>
  <si>
    <t>2.22</t>
  </si>
  <si>
    <t>2.23</t>
  </si>
  <si>
    <t>2.24</t>
  </si>
  <si>
    <t xml:space="preserve">Монтаж тревожной сигнализации                       </t>
  </si>
  <si>
    <t>2.25</t>
  </si>
  <si>
    <t>Монтаж автоматической системы пожарной сигнализации по объекту ГБУЗРК «Керченская городская больница №3, г.Керчь, ул. Орджоникидзе, 53»</t>
  </si>
  <si>
    <t>2.26</t>
  </si>
  <si>
    <t>Монтаж автоматической системы пожарной сигнализации по объекту ГБУЗРК «Керченская городская больница №3, г.Керчь, ул. 1-я Митридатская, 47-а»</t>
  </si>
  <si>
    <t>Монтаж автоматической системы пожарной сигнализации по объекту ГБУЗРК «Керченская городская больница №3, г.Керчь, ул. Парковая,1»</t>
  </si>
  <si>
    <t>Монтаж системы видеонаблюдения, СКУД, системы охранной сигнализации на объектах, находящиеся в стадии проектирования, которым присвоена 1-я категория</t>
  </si>
  <si>
    <t>Бюджет РК</t>
  </si>
  <si>
    <t xml:space="preserve">ГБУЗ РК «Симферопольский клинический родильный дом № 1» </t>
  </si>
  <si>
    <t>Ограждение территории ГБУЗ РК «Судакская городская больница» г.Судак, ул. Гвардейская, 1</t>
  </si>
  <si>
    <t>ГБУЗ РК «Керченская больница № 1 им. Н.И. Пирогова»</t>
  </si>
  <si>
    <t>ГБУЗ РК «Керченская городская детская больница»</t>
  </si>
  <si>
    <t>ГБУЗ РК «Керченская городская больница №3»</t>
  </si>
  <si>
    <t xml:space="preserve">Капитальный ремонт ограждения с оборудованием постов и КПП территории расположенной по адресу: Республика Крым, г. Джанкой, ул. Совхозная,19 </t>
  </si>
  <si>
    <t>ГБУЗ РК «Крымский республиканский центр медицины катастроф и скорой медицинской помощи»</t>
  </si>
  <si>
    <t>Мероприятия ведомственной целевой программы «Повышение безопасности людей на объектах здравоохранения Республики Крым»</t>
  </si>
  <si>
    <t>Поставка и сборка металлических ворот и калитки на вьезде на территорию ГБУЗ РК «Симферопольский КРД № 1» (ул. Воровского 8)</t>
  </si>
  <si>
    <t>Монтаж автоматической системы пожарной сигнализации (АСПС), системы оповещения людей о пожаре (СОУЭ) и системы передачи извещений (СПИ) на объекте ГБУ Республики Крым «Клинический санаторий для детей с родителями «Здравница», расположенном в г. Евпатория, ул. Горького, 21.</t>
  </si>
  <si>
    <t>ГБУ РК «Клинический санаторий для детей с родителями «Здравница»</t>
  </si>
  <si>
    <t xml:space="preserve">Приобретение и монтаж СКУД в гинекологическом  отделении ГБУЗ РК «Симферопольский КРД № 1» </t>
  </si>
  <si>
    <t>Разработка проектно-сметной документации для монтажа системы видеонаблюдения инфекционного отделения, педиатрического отделения старшего возраста, педиатрического отделения младшего возраста, поликлиники</t>
  </si>
  <si>
    <t>Поставка оборудования и монтаж системы контроля и управления доступом (СКУД) для поликлинического отделения</t>
  </si>
  <si>
    <t xml:space="preserve">Приложение 2
к ведомственной целевой программе «Повышение безопасности людей на объектах здравоохранения Республики Крым», утвержденной приказом Министерства здравоохранения Республики Крым от 10 июля 2019 года № 1227 (в редакции приказа Министерства здравоохранения Республики Крым  от «__»___________2019 года №_____)
</t>
  </si>
  <si>
    <t>Проектирование видеонаблюдения и контроля, СКУД, систем охранной сигнализации  на объекте ГБУЗ РК «КРКЦФ и П» (9 объектов)</t>
  </si>
  <si>
    <t>Монтаж ограждения, ворот, КПП на объекте ГБУЗ РК «КРКЦФ и П» по адресу: Симферопольский р-н, с.Опушки, ул.Лесная 35</t>
  </si>
  <si>
    <t>Разработка ПСД на монтаж автоматической системы пожарной сигнализации ГБУЗ РК «Керченская городская больница №3» по адресу: г.Керчь, ул. Орджоникидзе, 53, ул. 1-я Митридатская, 47-А, ул. Парковая,1</t>
  </si>
  <si>
    <t xml:space="preserve">Приобретение и установка систем видеонаблюдения и систем голосового оповещения для эвакуации персонала и отдыхающих с санатория в случае ЧС на объекте: ГБУ РК «СДДР «Южнобережный» </t>
  </si>
  <si>
    <t xml:space="preserve">ГБУ РК «Санаторий для детей и детей с родителями «Южнобережный» </t>
  </si>
  <si>
    <t xml:space="preserve">Приобретение и установка дополнительного освещения на территории объекта: ГБУ РК «СДДР «Южнобережный» </t>
  </si>
  <si>
    <t>2.27</t>
  </si>
  <si>
    <t>2.28</t>
  </si>
  <si>
    <t>Монтаж системы автоматической пожарной сигнализации адресного типа на объекте: Санаторий «Южнобережный» по адресу: Республика Крым, г. Алупка, ул. Ленина, д.29</t>
  </si>
  <si>
    <t>1.15</t>
  </si>
  <si>
    <t>1.16</t>
  </si>
  <si>
    <t>2.29</t>
  </si>
  <si>
    <t xml:space="preserve">ГБУЗ РК «Симферопольская поликлиника №2» </t>
  </si>
  <si>
    <t xml:space="preserve">Разработка проектно-сметной документации на монтаж внутреннего противопожарного водопровода ГБУЗ РК «Симферопольская поликлиника №2» </t>
  </si>
  <si>
    <t xml:space="preserve">Разработка проектно-сметной документации на монтаж автоматической установки пожарной сигнализации и системы оповещения и управления эвакуацией людей при пожаре в здании поликлиники ГБУЗ РК «Симферопольская поликлиника №2» </t>
  </si>
  <si>
    <t xml:space="preserve">Оснащение противопожарным инвентарем и оборудованием ГБУЗ РК «Симферопольская поликлиника №2» </t>
  </si>
  <si>
    <t>2.30</t>
  </si>
  <si>
    <t xml:space="preserve">ГБУЗ РК «Симферопольская поликлиника №3» </t>
  </si>
  <si>
    <t>Проведение мероприятий по антитеррористической защищенности подразделений ГБУЗ РК «Симферопольская поликлиника №3» расположенных по адресу: Республика Крым, г. Симферополь, ул. Чехова, 23</t>
  </si>
  <si>
    <t>Проведение мероприятий по антитеррористической защищенности подразделений ГБУЗ РК «Симферопольская поликлиника №3» расположенных по адресу: Республика Крым, г. Симферополь, ул. М, Жукова, 21А</t>
  </si>
  <si>
    <t>Проведение мероприятий по антитеррористической защищенности подразделений ГБУЗ РК «Симферопольская поликлиника №3» расположенных по адресу: Республика Крым, г. Симферополь, ул. Павленко, 9</t>
  </si>
  <si>
    <t>Проведение мероприятий по антитеррористической защищенности подразделений ГБУЗ РК «Симферопольская поликлиника №3» расположенных по адресу: Республика Крым, г. Симферополь, ул. Гоголя, 4</t>
  </si>
  <si>
    <t>2.31</t>
  </si>
  <si>
    <t>2.32</t>
  </si>
  <si>
    <t>2.33</t>
  </si>
  <si>
    <t>2.34</t>
  </si>
  <si>
    <t>Разработка проектно-сметной документации для установки систем автоматической пожарной сигнализации, системы оповещения и управления эвакуации людей при пожаре в ГБУЗ РК «Симферопольская поликлиника №3» по адресу: Республика Крым, г. Симферополь, ул. Жуковского,23/ул. Луначарского,1</t>
  </si>
  <si>
    <t>Разработка проектно-сметной документации для установки систем автоматической пожарной сигнализации, системы оповещения и управления эвакуации людей при пожаре в ГБУЗ РК «Симферопольская поликлиника №3» по адресу: Республика Крым, г. Симферополь, ул. Чехова, 23</t>
  </si>
  <si>
    <t>Разработка проектно-сметной документации для установки систем автоматической пожарной сигнализации, системы оповещения и управления эвакуации людей при пожаре в ГБУЗ РК «Симферопольская поликлиника №3» по адресу: Республика Крым, г. Симферополь, ул. М. Жукова, 21А</t>
  </si>
  <si>
    <t>Разработка проектно-сметной документации для установки систем автоматической пожарной сигнализации, системы оповещения и управления эвакуации людей при пожаре в ГБУЗ РК «Симферопольская поликлиника №3» по адресу: Республика Крым, г. Симферополь, ул. Павленко, 9</t>
  </si>
  <si>
    <t>Разработка проектно-сметной документации для установки систем автоматической пожарной сигнализации, системы оповещения и управления эвакуации людей при пожаре в ГБУЗ РК «Симферопольская поликлиника №3» по адресу: Республика Крым, г. Симферополь, ул. Гоголя, 4</t>
  </si>
  <si>
    <t>1.17</t>
  </si>
  <si>
    <t>1.18</t>
  </si>
  <si>
    <t>1.19</t>
  </si>
  <si>
    <t>1.20</t>
  </si>
  <si>
    <t>1.21</t>
  </si>
  <si>
    <t>Монтаж систем видеонаблюдения на объектах ГБУЗ РК «КРЦМК и СМП»</t>
  </si>
  <si>
    <t>Разработка проектно-сметной документации для монтажа систем видеонаблюдения на объектах ГБУЗ РК «КРЦМК и СМП»</t>
  </si>
  <si>
    <t>1.22</t>
  </si>
  <si>
    <t>2.35</t>
  </si>
  <si>
    <t>2.36</t>
  </si>
  <si>
    <t>Разработка проектно-сметной документации для монтажа ограждения на объектах ГБУЗ РК «КРЦМК и СМП»</t>
  </si>
  <si>
    <t>1.23</t>
  </si>
  <si>
    <t>Монтаж ограждения на объекте ГБУЗ РК «КРЦМК и СМП» по адресу: Республика Крым, г. Симферополь, ул. 60 лет Октября, 30</t>
  </si>
  <si>
    <t>Монтаж ограждения на объекте ГБУЗ РК «КРЦМК и СМП» по адресу: Республика Крым, г. Керчь, ул. Комарова, 8</t>
  </si>
  <si>
    <t>Монтаж ограждения на объекте ГБУЗ РК «КРЦМК и СМП» по адресу: Республика Крым, г. Бахчисарай, пер. Музыкальный, 7</t>
  </si>
  <si>
    <t>Монтаж ограждения на объекте ГБУЗ РК «КРЦМК и СМП» по адресу: Республика Крым, Симферопольский район, пгт. Гвардейское, ул. Острякова, 8</t>
  </si>
  <si>
    <t>2.37</t>
  </si>
  <si>
    <t>2.38</t>
  </si>
  <si>
    <t>2.39</t>
  </si>
  <si>
    <t>Проектирование дополнительного и основного ограждений периметра территории на объектах ГБУЗ РК «КРКЦФ и П» (7 объектов)</t>
  </si>
  <si>
    <t>Поставка оборудования и монтаж системы контроля и управления доступом (СКУД) на объектах ГБУЗ РК «КРЦМК и СМП» (10 единиц)</t>
  </si>
  <si>
    <t>Разработка проектно-сметной документации на монтаж ограждения ГБУЗ РК «Керченская городская детская больница»</t>
  </si>
  <si>
    <t>1.24</t>
  </si>
  <si>
    <t>ГАОУ СПО РК "Керченский медицинский колледж им. Г.К. Петровой"</t>
  </si>
  <si>
    <t>Разработка проектно-сметной документации на монтаж ограждения ГАОУ СПО РК "Керченский медицинский колледж им. Г.К. Петровой"</t>
  </si>
  <si>
    <t>1.25</t>
  </si>
  <si>
    <t>Монтаж системы видеонаблюдения инфекционного отделения, педиатрического отделения старшего возраста, педиатрического отделения младшего возраста, поликлиники</t>
  </si>
  <si>
    <t>2.40</t>
  </si>
  <si>
    <t>ГБУЗ РК «Центральная городская больница г. Красноперекопска»</t>
  </si>
  <si>
    <t>Разработка проектно-сметной документации на установку пожарных гидрантов в ГБУЗ РК «Центральная городская больница г. Красноперекопска»</t>
  </si>
  <si>
    <t>1.26</t>
  </si>
  <si>
    <t>Монтажные и пусконаладочные работы системы мониторинга за нестационарными объектами</t>
  </si>
  <si>
    <t>2.41</t>
  </si>
  <si>
    <t xml:space="preserve">Разработка проектно-сметной документации на капитальный ремонт внутреннего противопожарного водопровода ГБУЗ РК «Симферопольская поликлиника №2» </t>
  </si>
  <si>
    <t xml:space="preserve">Разработка проектно-сметной документации на капитальный ремонт автоматической пожарной сигнализации и системы оповещения и управления эвакуацией людей при пожаре в здании поликлиники ГБУЗ РК «Симферопольская поликлиника №2» </t>
  </si>
  <si>
    <t>Разработка проектно-сметной документации на объект: "Капитальный ремонт с заменой сетей пожарного водопровода, пожарных гидрантов, колодцев в ГБУЗ РК «ЦГБ г. Красноперекопска» расположенного по адресу: Республика Крым, г. Красноперекопск, ул. 50 лет Победы, 7"</t>
  </si>
  <si>
    <t>Монтаж систем видеонаблюдения, ограждения, шлагбаума и освещения, закупка оборудования и комплектующих материалов для оборудования видеонаблюдения, разработка проектно-сметной документации для монтажа систем видеонаблюдения, ограждения, шлагбаума и освещения на объектах ГБУЗ РК «КРЦМК и СМП»</t>
  </si>
  <si>
    <t>Монтаж автоматической системы пожарной сигнализации (АСПС), системы оповещения и управления эвакуацией людей при пожаре (СОУЭ) и радиосистемы передачи информации (РСПИ).</t>
  </si>
  <si>
    <t>ГБУ РК «Санаторий "Долоссы»</t>
  </si>
  <si>
    <t>Разработка проектно-сметной документации для установки систем автоматической пожарной сигнализации, системы оповещения и управления эвакуации людей при пожаре в ГБУ РК «Санаторий "Долоссы» по адресу: Республика Крым, г. Ялта, пгт. Советское</t>
  </si>
  <si>
    <t>Монтаж автоматической системы пожарной сигнализации по объекту ГБУ РК «Санаторий "Долоссы» по адресу: Республика Крым, г. Ялта, пгт. Советское</t>
  </si>
  <si>
    <t>2.42</t>
  </si>
  <si>
    <t>1.27</t>
  </si>
  <si>
    <t>2.43</t>
  </si>
  <si>
    <t>Корректировка и разработка проектно-сметной документации для установки систем автоматической пожарной сигнализации, системы оповещения и управления эвакуации людей при пожаре в ГАУ РК «Республиканский детский противотуберкулезный санаторий им. А.А. Боброва» по адресу: Республика Крым, г. Алупка, ул. Ленина, 33</t>
  </si>
  <si>
    <t>ГАУ РК «Республиканский детский противотуберкулезный санаторий им. А.А. Боброва»</t>
  </si>
  <si>
    <t>Монтаж системы автоматической пожарной сигнализации, системы оповещения и управления эвакуации людей при пожаре в ГАУ РК «Республиканский детский противотуберкулезный санаторий им. А.А. Боброва» по адресу: Республика Крым, г. Алупка, ул. Ленина, 33</t>
  </si>
  <si>
    <t xml:space="preserve">Приобретение и монтаж СКУД в ГБУЗ РК «Симферопольский КРД № 1» </t>
  </si>
  <si>
    <t>Капитальный ремонт дополнительного и основного ограждений периметра территории на объектах ГБУЗ РК «КРКЦФ и П» (с. Пионерское, ул. Майская, 1а)</t>
  </si>
  <si>
    <t>ГБУЗ РК "Крымский республиканский клинический онкологический диспансер им. В.М. Ефетова"</t>
  </si>
  <si>
    <t>Монтаж системы автоматической пожарной сигнализации, системы оповещения и управления эвакуации людей при пожаре по адресу: Республика Крым, г. Керчь, ул. Ордженикидзе, 66</t>
  </si>
  <si>
    <t>ГБУЗ РК "Сакская районная больница"</t>
  </si>
  <si>
    <t>Разработка проектно-сметной документации (ПСД) по ремонту ограждения территории ГБУЗ РК "Сакская районная больница"</t>
  </si>
  <si>
    <t>Ремонт ограждения территории ГБУЗ РК "Сакская районная больница"</t>
  </si>
  <si>
    <t>Монтаж системы автоматической пожарной сигнализации, системы оповещения и управления эвакуации людей при пожаре ГАУЗ РК "Стоматологическая поликлиника г. Феодосии"</t>
  </si>
  <si>
    <t>ГАУЗ РК "Стоматологическая поликлиника г. Феодосии"</t>
  </si>
  <si>
    <t>1.28</t>
  </si>
  <si>
    <t>2.44</t>
  </si>
  <si>
    <t>2.45</t>
  </si>
  <si>
    <t>2.46</t>
  </si>
  <si>
    <t>2.47</t>
  </si>
  <si>
    <t>2.48</t>
  </si>
  <si>
    <t>Монтаж системы видеонаблюдения на объектах ГБУ РК «Санаторий "Долоссы» по адресу: Республика Крым, г. Ялта, пгт. Советское</t>
  </si>
  <si>
    <t xml:space="preserve">Монтаж системы видеонаблюдения на объектах ГАУ РК «Республиканский детский противотуберкулезный санаторий им. А.А. Боброва» </t>
  </si>
  <si>
    <t>2.49</t>
  </si>
  <si>
    <t>ГБУ РК «Санаторий для детей и детей с родителями "Бригантина»</t>
  </si>
  <si>
    <t>2.50</t>
  </si>
  <si>
    <t xml:space="preserve">ГБУ РК «Санаторий для детей и детей с родителями "Смена» </t>
  </si>
  <si>
    <t>2.51</t>
  </si>
  <si>
    <t xml:space="preserve">ГБУЗ РК «Первомайская центральная районая больница» </t>
  </si>
  <si>
    <t xml:space="preserve">Оборудования места несения службы, установка шлагбаума   
</t>
  </si>
  <si>
    <t xml:space="preserve">ПСД, приобретение, установка (монтаж) систем видеонаблюдения, СКУД ГБУЗ РК «Первомайская центральная районая больница» </t>
  </si>
  <si>
    <t xml:space="preserve">Приобретение и установка систем видеонаблюдения для автомобилей скорой медецинской помощи, установка СКУД и шлагбаумов, проектирование, оборудование, монтаж и пуско-наладка системы пожарной сигнализации, охранной сигнализации </t>
  </si>
  <si>
    <t xml:space="preserve">ПСД, приобретение, установка (монтаж) систем видеонаблюдения, СКУД, арочного металлодетектора, системы автоматической пожарной сигнализации, системы оповещения и управления эвакуации людей при пожаре ГБУ РК «Санаторий для детей и детей с родителями "Бригантина» </t>
  </si>
  <si>
    <t>2.52</t>
  </si>
  <si>
    <t xml:space="preserve">ГБУЗ РК «Евпаторийская городская больница» </t>
  </si>
  <si>
    <t xml:space="preserve">ПСД, приобретение, установка (монтаж) системы автоматической пожарной сигнализации, системы оповещения и управления эвакуации людей при пожаре ГБУЗ РК «Республиканский специализированный дом ребёнка для детей с поражением центральной нервной системы и нарушением психики «Ёлочка» </t>
  </si>
  <si>
    <t xml:space="preserve"> ГБУЗ РК «Республиканский специализированный дом ребёнка для детей с поражением центральной нервной системы и нарушением психики «Ёлочка» </t>
  </si>
  <si>
    <t>1.29</t>
  </si>
  <si>
    <t>Монтаж и установка ограждения ГБУЗ РК "Симферопольская клиническая больница скорой медицинской помощи №6 "</t>
  </si>
  <si>
    <t>ГБУЗ РК "Симферопольская клиническая больница скорой медицинской помощи №6 "</t>
  </si>
  <si>
    <t>2.53</t>
  </si>
  <si>
    <t>2.54</t>
  </si>
  <si>
    <t>ПСД, приобретение, установка (монтаж) систем видеонаблюдения ГБУЗ РК "Симферопольская клиническая больница скорой медицинской помощи №6 "</t>
  </si>
  <si>
    <t>2.55</t>
  </si>
  <si>
    <t xml:space="preserve">ПСД, приобретение, установка (монтаж) системы автоматической пожарной сигнализации, системы оповещения и управления эвакуации людей при пожаре ГАУЗ РК «Сакская специализированная больница медицинской реабилитации» </t>
  </si>
  <si>
    <t xml:space="preserve">ГАУЗ РК «Сакская специализированная больница медицинской реабилитации» </t>
  </si>
  <si>
    <t>2.56</t>
  </si>
  <si>
    <t xml:space="preserve">Приобретение, установка (монтаж) системы автоматической пожарной сигнализации, системы оповещения и управления эвакуации людей при пожаре ГАУЗ РК «Республиканская больница восстановительного лечения "Черные воды» </t>
  </si>
  <si>
    <t xml:space="preserve">ГАУЗ РК «Республиканская больница восстановительного лечения "Черные воды» </t>
  </si>
  <si>
    <t>2.57</t>
  </si>
  <si>
    <t>2.58</t>
  </si>
  <si>
    <t xml:space="preserve">ПСД, приобретение, монтаж системы автоматической пожарной сигнализации, системы оповещения и управления эвакуации людей при пожаре в ГАУЗ РК «Крымский республиканский стоматологический центр» </t>
  </si>
  <si>
    <t xml:space="preserve">ГАУЗ РК «Крымский республиканский стоматологический центр» </t>
  </si>
  <si>
    <t>Разработка проектно-сметной документации по оборудованию системой контроля и управления доступом объекта (территории) ГБУЗ РК «Керченская больница № 1 им. Н.И. Пирогова»</t>
  </si>
  <si>
    <t>Монтаж металлодетектора</t>
  </si>
  <si>
    <t xml:space="preserve">ПСД, приобретение, установка (монтаж) системы автоматической пожарной сигнализации, системы оповещения и управления эвакуации людей при пожаре и системы передачи извещений ГБУ РК «Санаторий для детей и детей с родителями "Смена» </t>
  </si>
  <si>
    <t xml:space="preserve">ПСД, приобретение, установка (монтаж) системы автоматической пожарной сигнализации, системы оповещения и управления эвакуации людей при пожаре, системы видеонаблюдения, СКУД ГБУЗ РК «Евпаторийская городская больница» </t>
  </si>
  <si>
    <t>1.30</t>
  </si>
  <si>
    <t>ПСД, приобретение, монтаж и установка ограждения ГБУ РК «Санаторий "Долоссы» по адресу: Республика Крым, г. Ялта, пгт. Советское</t>
  </si>
  <si>
    <t>2.59</t>
  </si>
  <si>
    <t>Приобретение, монтаж системы аварийного освещения на объектах ГБУ РК «Санаторий "Долоссы» по адресу: Республика Крым, г. Ялта, пгт. Советское</t>
  </si>
  <si>
    <t>ПСД, приобретение, монтаж системы автоматической пожарной сигнализации, системы оповещения и управления эвакуации людей при пожаре в ГАУ РК «Республиканский детский противотуберкулезный санаторий им. А.А. Боброва»</t>
  </si>
  <si>
    <t xml:space="preserve">ПСД, приобретение, установка (монтаж) системы автоматической пожарной сигнализации, системы оповещения и управления эвакуации людей при пожаре и системы передачи извещений, системы видеонаблюдения ГБУ РК «Санаторий для детей и детей с родителями «Чайка» им.Гелеловичей» </t>
  </si>
  <si>
    <t>ГБУ РК «Санаторий для детей и детей с родителями «Чайка» им.Гелеловичей»</t>
  </si>
  <si>
    <t>ПСД, приобретение, установка (монтаж) системы автоматической пожарной сигнализации, системы оповещения и управления эвакуации людей при пожаре и системы передачи извещений, монтаж и установка системы видеонаблюдения ГБУЗ РК «Психиатрическая  клиническая больница №5»</t>
  </si>
  <si>
    <t>ГБУЗ РК «Психиатрическая  клиническая больница №5»</t>
  </si>
  <si>
    <t>2.60</t>
  </si>
  <si>
    <t>2.61</t>
  </si>
  <si>
    <t>2.62</t>
  </si>
  <si>
    <t>ПСД, приобретение, установка (монтаж) системы видеонаблюдения ГБУЗ РК «Центральная городская больница г. Армянска»</t>
  </si>
  <si>
    <t>ГБУЗ РК «Центральная городская больница г. Армянска»</t>
  </si>
  <si>
    <t>ПСД, приобретение, установка (монтаж) системы видеонаблюдения ГБУ РК «Санаторий для детей и детей с родителями «Морской»</t>
  </si>
  <si>
    <t>ГБУ РК «Санаторий для детей и детей с родителями «Морской»</t>
  </si>
  <si>
    <t>2.63</t>
  </si>
  <si>
    <t>2.64</t>
  </si>
  <si>
    <t>ПСД, приобретение, установка (монтаж) системы видеонаблюдения ГБУ РК «Санаторий для детей и детей с родителями «Искра»</t>
  </si>
  <si>
    <t>ГБУ РК «Санаторий для детей и детей с родителями «Искра»</t>
  </si>
  <si>
    <t>2.65</t>
  </si>
  <si>
    <t>ПСД, приобретение, установка (монтаж) системы видеонаблюдения ГБУЗ РК «Научно-исследовательский институт физических методов лечения и медицинской климатологии им.И.М. Сеченова»</t>
  </si>
  <si>
    <t>ГБУЗ РК «Научно-исследовательский институт физических методов лечения и медицинской климатологии им.И.М. Сеченова»</t>
  </si>
  <si>
    <t>Разработка проектно-сметной документации для монтажа системы видеонаблюдения инфекционного отделения, педиатрического отделения старшего возраста, педиатрического отделения младшего возраста, поликлиники ГБУЗ РК «Керченская городская детская больница»</t>
  </si>
  <si>
    <t xml:space="preserve">Приложение 2
к ведомственной целевой программе «Повышение безопасности людей на объектах здравоохранения Республики Крым», утвержденной приказом Министерства здравоохранения Республики Крым                                                                                         от 10 июля 2019 года № 1227                                                                                        (в редакции приказа Министерства здравоохранения Республики Крым  от «__»___________2021 года №_____)
</t>
  </si>
  <si>
    <t>1.31</t>
  </si>
  <si>
    <t>ПСД, приобретение, установка (монтаж) ограждения ГБУ РК «Санаторий для детей и детей с родителями «Морской»</t>
  </si>
  <si>
    <t>1.32</t>
  </si>
  <si>
    <t xml:space="preserve">Приобретение, установка (монтаж) ограждения ГБУЗ РК «Симферопольская поликлиника №2» </t>
  </si>
  <si>
    <t>ПСД, приобретение, установка (монтаж) системы видеонаблюдения ГБУЗ РК «Симферопольский центр паллиативной медицинской помощи»</t>
  </si>
  <si>
    <t>ГБУЗ РК «Симферопольский центр паллиативной медицинской помощи»</t>
  </si>
  <si>
    <t>2.66</t>
  </si>
  <si>
    <t>2.67</t>
  </si>
  <si>
    <t>Приобретение средств индивидуальной защиты (противогазы и т.п.) ГБУЗ РК «Керченская больница №1 им. Н.И. Пирогова»</t>
  </si>
  <si>
    <t>ГБУЗ РК «Керченская больница №1 им. Н.И. Пирогова»</t>
  </si>
  <si>
    <t>2.68</t>
  </si>
  <si>
    <t xml:space="preserve">ПСД, приобретение, установка (монтаж) системы автоматической пожарной сигнализации, системы оповещения и управления эвакуации людей при пожаре и системы передачи извещений, системы видеонаблюдения, тревожных кнопок ГБУЗ РК «Научно-исследовательский институт детской курортологии, физиотерапии и медицинской реабилитации» </t>
  </si>
  <si>
    <t>2.69</t>
  </si>
  <si>
    <t>ГБУЗ РК «Ялтинская городская больница №2»</t>
  </si>
  <si>
    <t>ПСД, приобретение, установка (монтаж) системы видеонаблюдения, СКУД, металлодетекторов, оборудование проходной зоны ГБУЗ РК «Ялтинская городская больница №2»</t>
  </si>
  <si>
    <t>2.70</t>
  </si>
  <si>
    <t>ПСД, приобретение, установка (монтаж) системы видеонаблюдения, СКУД, металлодетекторов, оборудование проходной зоны ГБУЗ РК «Керченский психоневрологический диспансер»</t>
  </si>
  <si>
    <t>ГБУЗ РК «Керченский психоневрологический диспансер»</t>
  </si>
  <si>
    <t>2.71</t>
  </si>
  <si>
    <t>ГБУЗ РК «Крымский научно-практический центр наркологии»</t>
  </si>
  <si>
    <t>ПСД, приобретение, установка (монтаж) системы видеонаблюдения, автоматической пожарной сигнализации, оповещения и управления эвакуации людей при пожаре, металлодетекторов, аварийного освещения ГБУЗ РК «Крымский научно-практический центр наркологии»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</si>
</sst>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Zeros="0" tabSelected="1" view="pageBreakPreview" zoomScaleNormal="100" zoomScaleSheetLayoutView="100" workbookViewId="0">
      <pane ySplit="7" topLeftCell="A8" activePane="bottomLeft" state="frozen"/>
      <selection pane="bottomLeft" activeCell="I9" sqref="I9"/>
    </sheetView>
  </sheetViews>
  <sheetFormatPr defaultRowHeight="15.75" x14ac:dyDescent="0.25"/>
  <cols>
    <col min="1" max="1" width="9.28515625" style="3" customWidth="1"/>
    <col min="2" max="2" width="83.28515625" style="3" customWidth="1"/>
    <col min="3" max="3" width="36.85546875" style="3" customWidth="1"/>
    <col min="4" max="4" width="17.140625" style="3" customWidth="1"/>
    <col min="5" max="5" width="23.42578125" style="3" customWidth="1"/>
    <col min="6" max="6" width="17.28515625" style="3" customWidth="1"/>
    <col min="7" max="7" width="24.42578125" style="3" customWidth="1"/>
    <col min="8" max="8" width="17.85546875" style="3" bestFit="1" customWidth="1"/>
    <col min="9" max="9" width="21.42578125" style="3" customWidth="1"/>
    <col min="10" max="10" width="31" style="3" customWidth="1"/>
    <col min="11" max="11" width="20.7109375" style="3" customWidth="1"/>
    <col min="12" max="16384" width="9.140625" style="3"/>
  </cols>
  <sheetData>
    <row r="1" spans="1:10" ht="113.25" customHeight="1" x14ac:dyDescent="0.25">
      <c r="F1" s="46" t="s">
        <v>259</v>
      </c>
      <c r="G1" s="46"/>
      <c r="H1" s="46"/>
      <c r="I1" s="46"/>
    </row>
    <row r="2" spans="1:10" ht="10.5" customHeight="1" x14ac:dyDescent="0.25">
      <c r="F2" s="46"/>
      <c r="G2" s="46"/>
      <c r="H2" s="46"/>
      <c r="I2" s="46"/>
    </row>
    <row r="3" spans="1:10" x14ac:dyDescent="0.25">
      <c r="A3" s="48" t="s">
        <v>98</v>
      </c>
      <c r="B3" s="48"/>
      <c r="C3" s="48"/>
      <c r="D3" s="48"/>
      <c r="E3" s="48"/>
      <c r="F3" s="48"/>
      <c r="G3" s="48"/>
      <c r="H3" s="48"/>
      <c r="I3" s="48"/>
    </row>
    <row r="5" spans="1:10" ht="18.75" customHeight="1" x14ac:dyDescent="0.25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/>
      <c r="I5" s="47"/>
    </row>
    <row r="6" spans="1:10" x14ac:dyDescent="0.25">
      <c r="A6" s="47"/>
      <c r="B6" s="47"/>
      <c r="C6" s="47"/>
      <c r="D6" s="47"/>
      <c r="E6" s="47"/>
      <c r="F6" s="47"/>
      <c r="G6" s="9" t="s">
        <v>7</v>
      </c>
      <c r="H6" s="9" t="s">
        <v>8</v>
      </c>
      <c r="I6" s="9" t="s">
        <v>9</v>
      </c>
    </row>
    <row r="7" spans="1:10" x14ac:dyDescent="0.25">
      <c r="A7" s="9"/>
      <c r="B7" s="4" t="s">
        <v>10</v>
      </c>
      <c r="C7" s="9"/>
      <c r="D7" s="9"/>
      <c r="E7" s="9"/>
      <c r="F7" s="9"/>
      <c r="G7" s="9"/>
      <c r="H7" s="9"/>
      <c r="I7" s="9"/>
    </row>
    <row r="8" spans="1:10" ht="47.25" x14ac:dyDescent="0.25">
      <c r="A8" s="9"/>
      <c r="B8" s="2" t="s">
        <v>11</v>
      </c>
      <c r="C8" s="9"/>
      <c r="D8" s="9"/>
      <c r="E8" s="9"/>
      <c r="F8" s="31"/>
      <c r="G8" s="32">
        <f>G9+G42</f>
        <v>60980.138999999996</v>
      </c>
      <c r="H8" s="32">
        <f>H9+H42</f>
        <v>82942.55</v>
      </c>
      <c r="I8" s="32">
        <f>I9+I42</f>
        <v>82942.55</v>
      </c>
      <c r="J8" s="32">
        <v>82942.55</v>
      </c>
    </row>
    <row r="9" spans="1:10" ht="31.5" x14ac:dyDescent="0.25">
      <c r="A9" s="9"/>
      <c r="B9" s="6" t="s">
        <v>12</v>
      </c>
      <c r="C9" s="9"/>
      <c r="D9" s="9"/>
      <c r="E9" s="9"/>
      <c r="F9" s="31"/>
      <c r="G9" s="32">
        <f>SUM(G10:G36)</f>
        <v>23696.290169999997</v>
      </c>
      <c r="H9" s="32">
        <f>SUM(H10:H37)</f>
        <v>13279.764880000001</v>
      </c>
      <c r="I9" s="32">
        <f>SUM(I10:I41)</f>
        <v>8954.91</v>
      </c>
      <c r="J9" s="40">
        <f>I8-J8</f>
        <v>0</v>
      </c>
    </row>
    <row r="10" spans="1:10" ht="31.5" x14ac:dyDescent="0.25">
      <c r="A10" s="7" t="s">
        <v>13</v>
      </c>
      <c r="B10" s="2" t="s">
        <v>92</v>
      </c>
      <c r="C10" s="9" t="s">
        <v>16</v>
      </c>
      <c r="D10" s="9">
        <v>2020</v>
      </c>
      <c r="E10" s="9" t="s">
        <v>90</v>
      </c>
      <c r="F10" s="31">
        <v>7865.36</v>
      </c>
      <c r="G10" s="31">
        <v>5000</v>
      </c>
      <c r="H10" s="31">
        <v>2865.36</v>
      </c>
      <c r="I10" s="31">
        <v>0</v>
      </c>
      <c r="J10" s="11"/>
    </row>
    <row r="11" spans="1:10" ht="47.25" x14ac:dyDescent="0.25">
      <c r="A11" s="7" t="s">
        <v>14</v>
      </c>
      <c r="B11" s="30" t="s">
        <v>231</v>
      </c>
      <c r="C11" s="9" t="s">
        <v>93</v>
      </c>
      <c r="D11" s="9">
        <v>2020</v>
      </c>
      <c r="E11" s="9" t="s">
        <v>90</v>
      </c>
      <c r="F11" s="31">
        <v>325</v>
      </c>
      <c r="G11" s="31">
        <v>0</v>
      </c>
      <c r="H11" s="31">
        <v>325</v>
      </c>
      <c r="I11" s="43">
        <v>115.375</v>
      </c>
      <c r="J11" s="11">
        <f t="shared" ref="J11:J32" si="0">F11-G11-H11-I11</f>
        <v>-115.375</v>
      </c>
    </row>
    <row r="12" spans="1:10" ht="63" x14ac:dyDescent="0.25">
      <c r="A12" s="7" t="s">
        <v>15</v>
      </c>
      <c r="B12" s="2" t="s">
        <v>258</v>
      </c>
      <c r="C12" s="9" t="s">
        <v>94</v>
      </c>
      <c r="D12" s="9">
        <v>2019</v>
      </c>
      <c r="E12" s="9" t="s">
        <v>90</v>
      </c>
      <c r="F12" s="31">
        <v>249.73334</v>
      </c>
      <c r="G12" s="31">
        <v>249.73334</v>
      </c>
      <c r="H12" s="31">
        <v>0</v>
      </c>
      <c r="I12" s="31">
        <v>0</v>
      </c>
      <c r="J12" s="11">
        <f t="shared" si="0"/>
        <v>0</v>
      </c>
    </row>
    <row r="13" spans="1:10" ht="31.5" x14ac:dyDescent="0.25">
      <c r="A13" s="7" t="s">
        <v>17</v>
      </c>
      <c r="B13" s="2" t="s">
        <v>158</v>
      </c>
      <c r="C13" s="9" t="s">
        <v>94</v>
      </c>
      <c r="D13" s="9">
        <v>2020</v>
      </c>
      <c r="E13" s="9" t="s">
        <v>90</v>
      </c>
      <c r="F13" s="31">
        <v>1200</v>
      </c>
      <c r="G13" s="31"/>
      <c r="H13" s="31"/>
      <c r="I13" s="31"/>
      <c r="J13" s="19"/>
    </row>
    <row r="14" spans="1:10" ht="47.25" x14ac:dyDescent="0.25">
      <c r="A14" s="7" t="s">
        <v>19</v>
      </c>
      <c r="B14" s="2" t="s">
        <v>108</v>
      </c>
      <c r="C14" s="9" t="s">
        <v>95</v>
      </c>
      <c r="D14" s="9">
        <v>2019</v>
      </c>
      <c r="E14" s="9" t="s">
        <v>90</v>
      </c>
      <c r="F14" s="31">
        <v>122.09155</v>
      </c>
      <c r="G14" s="31">
        <v>122.09155</v>
      </c>
      <c r="H14" s="31">
        <v>0</v>
      </c>
      <c r="I14" s="31">
        <v>0</v>
      </c>
      <c r="J14" s="11">
        <f t="shared" si="0"/>
        <v>0</v>
      </c>
    </row>
    <row r="15" spans="1:10" ht="47.25" x14ac:dyDescent="0.25">
      <c r="A15" s="7" t="s">
        <v>20</v>
      </c>
      <c r="B15" s="2" t="s">
        <v>161</v>
      </c>
      <c r="C15" s="9" t="s">
        <v>160</v>
      </c>
      <c r="D15" s="9">
        <v>2020</v>
      </c>
      <c r="E15" s="9" t="s">
        <v>90</v>
      </c>
      <c r="F15" s="31">
        <v>1000</v>
      </c>
      <c r="G15" s="31"/>
      <c r="H15" s="31">
        <v>1000</v>
      </c>
      <c r="I15" s="31"/>
      <c r="J15" s="11">
        <f t="shared" si="0"/>
        <v>0</v>
      </c>
    </row>
    <row r="16" spans="1:10" ht="63" x14ac:dyDescent="0.25">
      <c r="A16" s="7" t="s">
        <v>21</v>
      </c>
      <c r="B16" s="2" t="s">
        <v>172</v>
      </c>
      <c r="C16" s="9" t="s">
        <v>165</v>
      </c>
      <c r="D16" s="9">
        <v>2020</v>
      </c>
      <c r="E16" s="9" t="s">
        <v>90</v>
      </c>
      <c r="F16" s="31">
        <v>143</v>
      </c>
      <c r="G16" s="31">
        <v>143</v>
      </c>
      <c r="H16" s="31"/>
      <c r="I16" s="31"/>
      <c r="J16" s="11">
        <f t="shared" si="0"/>
        <v>0</v>
      </c>
    </row>
    <row r="17" spans="1:10" ht="78.75" x14ac:dyDescent="0.25">
      <c r="A17" s="7" t="s">
        <v>23</v>
      </c>
      <c r="B17" s="2" t="s">
        <v>173</v>
      </c>
      <c r="C17" s="9" t="s">
        <v>97</v>
      </c>
      <c r="D17" s="9">
        <v>2019</v>
      </c>
      <c r="E17" s="9" t="s">
        <v>90</v>
      </c>
      <c r="F17" s="31">
        <v>1513.24594</v>
      </c>
      <c r="G17" s="31">
        <v>1513.24594</v>
      </c>
      <c r="H17" s="31"/>
      <c r="I17" s="31"/>
      <c r="J17" s="11">
        <f t="shared" si="0"/>
        <v>0</v>
      </c>
    </row>
    <row r="18" spans="1:10" ht="78.75" x14ac:dyDescent="0.25">
      <c r="A18" s="7" t="s">
        <v>24</v>
      </c>
      <c r="B18" s="2" t="s">
        <v>132</v>
      </c>
      <c r="C18" s="9" t="s">
        <v>123</v>
      </c>
      <c r="D18" s="9">
        <v>2020</v>
      </c>
      <c r="E18" s="9" t="s">
        <v>90</v>
      </c>
      <c r="F18" s="31">
        <f>SUM(G18:H18)</f>
        <v>281.66700000000003</v>
      </c>
      <c r="G18" s="31">
        <v>68.852000000000004</v>
      </c>
      <c r="H18" s="31">
        <v>212.815</v>
      </c>
      <c r="I18" s="31"/>
      <c r="J18" s="11"/>
    </row>
    <row r="19" spans="1:10" ht="63" x14ac:dyDescent="0.25">
      <c r="A19" s="7" t="s">
        <v>25</v>
      </c>
      <c r="B19" s="2" t="s">
        <v>133</v>
      </c>
      <c r="C19" s="9" t="s">
        <v>123</v>
      </c>
      <c r="D19" s="9">
        <v>2019</v>
      </c>
      <c r="E19" s="9" t="s">
        <v>90</v>
      </c>
      <c r="F19" s="31">
        <v>81</v>
      </c>
      <c r="G19" s="31">
        <v>81</v>
      </c>
      <c r="H19" s="31"/>
      <c r="I19" s="31"/>
      <c r="J19" s="11">
        <f t="shared" si="0"/>
        <v>0</v>
      </c>
    </row>
    <row r="20" spans="1:10" ht="63" x14ac:dyDescent="0.25">
      <c r="A20" s="7" t="s">
        <v>28</v>
      </c>
      <c r="B20" s="2" t="s">
        <v>134</v>
      </c>
      <c r="C20" s="9" t="s">
        <v>123</v>
      </c>
      <c r="D20" s="9">
        <v>2019</v>
      </c>
      <c r="E20" s="9" t="s">
        <v>90</v>
      </c>
      <c r="F20" s="31">
        <v>81</v>
      </c>
      <c r="G20" s="31">
        <v>81</v>
      </c>
      <c r="H20" s="31"/>
      <c r="I20" s="31"/>
      <c r="J20" s="11">
        <f t="shared" si="0"/>
        <v>0</v>
      </c>
    </row>
    <row r="21" spans="1:10" ht="63" x14ac:dyDescent="0.25">
      <c r="A21" s="7" t="s">
        <v>30</v>
      </c>
      <c r="B21" s="2" t="s">
        <v>135</v>
      </c>
      <c r="C21" s="9" t="s">
        <v>123</v>
      </c>
      <c r="D21" s="9">
        <v>2020</v>
      </c>
      <c r="E21" s="9" t="s">
        <v>90</v>
      </c>
      <c r="F21" s="31">
        <v>81</v>
      </c>
      <c r="G21" s="31"/>
      <c r="H21" s="31">
        <v>81</v>
      </c>
      <c r="I21" s="31"/>
      <c r="J21" s="11">
        <f t="shared" si="0"/>
        <v>0</v>
      </c>
    </row>
    <row r="22" spans="1:10" ht="63" x14ac:dyDescent="0.25">
      <c r="A22" s="7" t="s">
        <v>33</v>
      </c>
      <c r="B22" s="2" t="s">
        <v>136</v>
      </c>
      <c r="C22" s="9" t="s">
        <v>123</v>
      </c>
      <c r="D22" s="9">
        <v>2019</v>
      </c>
      <c r="E22" s="9" t="s">
        <v>90</v>
      </c>
      <c r="F22" s="31">
        <v>91.332999999999998</v>
      </c>
      <c r="G22" s="31">
        <v>91.332999999999998</v>
      </c>
      <c r="H22" s="31"/>
      <c r="I22" s="31"/>
      <c r="J22" s="11">
        <f t="shared" si="0"/>
        <v>0</v>
      </c>
    </row>
    <row r="23" spans="1:10" ht="94.5" x14ac:dyDescent="0.25">
      <c r="A23" s="7" t="s">
        <v>35</v>
      </c>
      <c r="B23" s="2" t="s">
        <v>26</v>
      </c>
      <c r="C23" s="9" t="s">
        <v>27</v>
      </c>
      <c r="D23" s="9">
        <v>2019</v>
      </c>
      <c r="E23" s="9" t="s">
        <v>90</v>
      </c>
      <c r="F23" s="31">
        <v>302.33300000000003</v>
      </c>
      <c r="G23" s="31">
        <v>302.33300000000003</v>
      </c>
      <c r="H23" s="31">
        <v>0</v>
      </c>
      <c r="I23" s="31">
        <v>0</v>
      </c>
      <c r="J23" s="11">
        <f t="shared" si="0"/>
        <v>0</v>
      </c>
    </row>
    <row r="24" spans="1:10" ht="94.5" x14ac:dyDescent="0.25">
      <c r="A24" s="7" t="s">
        <v>115</v>
      </c>
      <c r="B24" s="2" t="s">
        <v>29</v>
      </c>
      <c r="C24" s="9" t="s">
        <v>27</v>
      </c>
      <c r="D24" s="9">
        <v>2019</v>
      </c>
      <c r="E24" s="9" t="s">
        <v>90</v>
      </c>
      <c r="F24" s="31">
        <v>68.58</v>
      </c>
      <c r="G24" s="31">
        <v>68.58</v>
      </c>
      <c r="H24" s="31">
        <v>0</v>
      </c>
      <c r="I24" s="31">
        <v>0</v>
      </c>
      <c r="J24" s="11">
        <f t="shared" si="0"/>
        <v>0</v>
      </c>
    </row>
    <row r="25" spans="1:10" ht="47.25" x14ac:dyDescent="0.25">
      <c r="A25" s="7" t="s">
        <v>116</v>
      </c>
      <c r="B25" s="2" t="s">
        <v>170</v>
      </c>
      <c r="C25" s="9" t="s">
        <v>118</v>
      </c>
      <c r="D25" s="9">
        <v>2019</v>
      </c>
      <c r="E25" s="9" t="s">
        <v>90</v>
      </c>
      <c r="F25" s="31">
        <v>120</v>
      </c>
      <c r="G25" s="31">
        <v>120</v>
      </c>
      <c r="H25" s="31"/>
      <c r="I25" s="31"/>
      <c r="J25" s="11">
        <f t="shared" si="0"/>
        <v>0</v>
      </c>
    </row>
    <row r="26" spans="1:10" ht="63" x14ac:dyDescent="0.25">
      <c r="A26" s="7" t="s">
        <v>137</v>
      </c>
      <c r="B26" s="2" t="s">
        <v>171</v>
      </c>
      <c r="C26" s="9" t="s">
        <v>118</v>
      </c>
      <c r="D26" s="9">
        <v>2019</v>
      </c>
      <c r="E26" s="9" t="s">
        <v>90</v>
      </c>
      <c r="F26" s="31">
        <v>130</v>
      </c>
      <c r="G26" s="31">
        <v>130</v>
      </c>
      <c r="H26" s="31"/>
      <c r="I26" s="31"/>
      <c r="J26" s="11">
        <f t="shared" si="0"/>
        <v>0</v>
      </c>
    </row>
    <row r="27" spans="1:10" ht="47.25" x14ac:dyDescent="0.25">
      <c r="A27" s="7" t="s">
        <v>138</v>
      </c>
      <c r="B27" s="2" t="s">
        <v>31</v>
      </c>
      <c r="C27" s="9" t="s">
        <v>32</v>
      </c>
      <c r="D27" s="9">
        <v>2020</v>
      </c>
      <c r="E27" s="9" t="s">
        <v>90</v>
      </c>
      <c r="F27" s="31">
        <v>16939.690000000002</v>
      </c>
      <c r="G27" s="31">
        <f>6567.1+101.86634+3751.08</f>
        <v>10420.046340000001</v>
      </c>
      <c r="H27" s="31">
        <v>5347.0214100000003</v>
      </c>
      <c r="I27" s="31">
        <v>0</v>
      </c>
      <c r="J27" s="11"/>
    </row>
    <row r="28" spans="1:10" ht="63" x14ac:dyDescent="0.25">
      <c r="A28" s="7" t="s">
        <v>139</v>
      </c>
      <c r="B28" s="2" t="s">
        <v>156</v>
      </c>
      <c r="C28" s="9" t="s">
        <v>34</v>
      </c>
      <c r="D28" s="9">
        <v>2019</v>
      </c>
      <c r="E28" s="9" t="s">
        <v>90</v>
      </c>
      <c r="F28" s="31">
        <v>336</v>
      </c>
      <c r="G28" s="31">
        <v>336</v>
      </c>
      <c r="H28" s="31">
        <v>0</v>
      </c>
      <c r="I28" s="31">
        <v>0</v>
      </c>
      <c r="J28" s="11">
        <f t="shared" si="0"/>
        <v>0</v>
      </c>
    </row>
    <row r="29" spans="1:10" ht="63" x14ac:dyDescent="0.25">
      <c r="A29" s="7" t="s">
        <v>140</v>
      </c>
      <c r="B29" s="2" t="s">
        <v>185</v>
      </c>
      <c r="C29" s="14" t="s">
        <v>34</v>
      </c>
      <c r="D29" s="14">
        <v>2020</v>
      </c>
      <c r="E29" s="14" t="s">
        <v>90</v>
      </c>
      <c r="F29" s="31">
        <v>2600</v>
      </c>
      <c r="G29" s="31"/>
      <c r="H29" s="31">
        <v>2600</v>
      </c>
      <c r="I29" s="31"/>
      <c r="J29" s="11"/>
    </row>
    <row r="30" spans="1:10" ht="63" x14ac:dyDescent="0.25">
      <c r="A30" s="7" t="s">
        <v>141</v>
      </c>
      <c r="B30" s="2" t="s">
        <v>106</v>
      </c>
      <c r="C30" s="9" t="s">
        <v>34</v>
      </c>
      <c r="D30" s="9">
        <v>2019</v>
      </c>
      <c r="E30" s="9" t="s">
        <v>90</v>
      </c>
      <c r="F30" s="31">
        <v>329.10500000000002</v>
      </c>
      <c r="G30" s="31">
        <v>329.10500000000002</v>
      </c>
      <c r="H30" s="31">
        <v>0</v>
      </c>
      <c r="I30" s="31">
        <v>0</v>
      </c>
      <c r="J30" s="11">
        <f t="shared" si="0"/>
        <v>0</v>
      </c>
    </row>
    <row r="31" spans="1:10" ht="63" x14ac:dyDescent="0.25">
      <c r="A31" s="7" t="s">
        <v>144</v>
      </c>
      <c r="B31" s="2" t="s">
        <v>107</v>
      </c>
      <c r="C31" s="9" t="s">
        <v>34</v>
      </c>
      <c r="D31" s="9">
        <v>2019</v>
      </c>
      <c r="E31" s="9" t="s">
        <v>90</v>
      </c>
      <c r="F31" s="31">
        <v>2945.21</v>
      </c>
      <c r="G31" s="31">
        <v>2945.21</v>
      </c>
      <c r="H31" s="31">
        <v>0</v>
      </c>
      <c r="I31" s="31">
        <v>0</v>
      </c>
      <c r="J31" s="11">
        <f t="shared" si="0"/>
        <v>0</v>
      </c>
    </row>
    <row r="32" spans="1:10" ht="31.5" x14ac:dyDescent="0.25">
      <c r="A32" s="7" t="s">
        <v>148</v>
      </c>
      <c r="B32" s="2" t="s">
        <v>96</v>
      </c>
      <c r="C32" s="9" t="s">
        <v>37</v>
      </c>
      <c r="D32" s="9">
        <v>2019</v>
      </c>
      <c r="E32" s="9" t="s">
        <v>90</v>
      </c>
      <c r="F32" s="31">
        <v>1694.76</v>
      </c>
      <c r="G32" s="31">
        <v>1694.76</v>
      </c>
      <c r="H32" s="31">
        <v>0</v>
      </c>
      <c r="I32" s="31">
        <v>0</v>
      </c>
      <c r="J32" s="11">
        <f t="shared" si="0"/>
        <v>0</v>
      </c>
    </row>
    <row r="33" spans="1:10" ht="47.25" x14ac:dyDescent="0.25">
      <c r="A33" s="7" t="s">
        <v>159</v>
      </c>
      <c r="B33" s="2" t="s">
        <v>38</v>
      </c>
      <c r="C33" s="9" t="s">
        <v>39</v>
      </c>
      <c r="D33" s="9">
        <v>2021</v>
      </c>
      <c r="E33" s="9" t="s">
        <v>90</v>
      </c>
      <c r="F33" s="31"/>
      <c r="G33" s="31">
        <v>0</v>
      </c>
      <c r="H33" s="31">
        <v>0</v>
      </c>
      <c r="I33" s="33"/>
      <c r="J33" s="11">
        <v>-2500</v>
      </c>
    </row>
    <row r="34" spans="1:10" ht="63" x14ac:dyDescent="0.25">
      <c r="A34" s="7" t="s">
        <v>162</v>
      </c>
      <c r="B34" s="2" t="s">
        <v>176</v>
      </c>
      <c r="C34" s="12" t="s">
        <v>175</v>
      </c>
      <c r="D34" s="12">
        <v>2020</v>
      </c>
      <c r="E34" s="12" t="s">
        <v>90</v>
      </c>
      <c r="F34" s="31">
        <v>268.56846999999999</v>
      </c>
      <c r="G34" s="31"/>
      <c r="H34" s="34">
        <f>75.97347+192.595</f>
        <v>268.56846999999999</v>
      </c>
      <c r="I34" s="35"/>
      <c r="J34" s="15"/>
    </row>
    <row r="35" spans="1:10" ht="78.75" x14ac:dyDescent="0.25">
      <c r="A35" s="7" t="s">
        <v>167</v>
      </c>
      <c r="B35" s="2" t="s">
        <v>181</v>
      </c>
      <c r="C35" s="12" t="s">
        <v>182</v>
      </c>
      <c r="D35" s="12">
        <v>2020</v>
      </c>
      <c r="E35" s="12" t="s">
        <v>90</v>
      </c>
      <c r="F35" s="31">
        <v>390</v>
      </c>
      <c r="G35" s="31"/>
      <c r="H35" s="34">
        <v>390</v>
      </c>
      <c r="I35" s="36"/>
      <c r="J35" s="13"/>
    </row>
    <row r="36" spans="1:10" ht="47.25" x14ac:dyDescent="0.25">
      <c r="A36" s="7" t="s">
        <v>179</v>
      </c>
      <c r="B36" s="2" t="s">
        <v>40</v>
      </c>
      <c r="C36" s="9" t="s">
        <v>39</v>
      </c>
      <c r="D36" s="9">
        <v>2021</v>
      </c>
      <c r="E36" s="9" t="s">
        <v>90</v>
      </c>
      <c r="F36" s="31"/>
      <c r="G36" s="31">
        <v>0</v>
      </c>
      <c r="H36" s="31"/>
      <c r="I36" s="37"/>
      <c r="J36" s="11">
        <v>-35398.35</v>
      </c>
    </row>
    <row r="37" spans="1:10" ht="31.5" x14ac:dyDescent="0.25">
      <c r="A37" s="7" t="s">
        <v>193</v>
      </c>
      <c r="B37" s="2" t="s">
        <v>189</v>
      </c>
      <c r="C37" s="16" t="s">
        <v>188</v>
      </c>
      <c r="D37" s="16">
        <v>2020</v>
      </c>
      <c r="E37" s="16" t="s">
        <v>90</v>
      </c>
      <c r="F37" s="31">
        <v>190</v>
      </c>
      <c r="G37" s="31"/>
      <c r="H37" s="31">
        <v>190</v>
      </c>
      <c r="I37" s="31"/>
      <c r="J37" s="11"/>
    </row>
    <row r="38" spans="1:10" ht="52.5" customHeight="1" x14ac:dyDescent="0.25">
      <c r="A38" s="7" t="s">
        <v>215</v>
      </c>
      <c r="B38" s="2" t="s">
        <v>216</v>
      </c>
      <c r="C38" s="21" t="s">
        <v>217</v>
      </c>
      <c r="D38" s="21">
        <v>2021</v>
      </c>
      <c r="E38" s="21" t="s">
        <v>90</v>
      </c>
      <c r="F38" s="31"/>
      <c r="G38" s="31"/>
      <c r="H38" s="31"/>
      <c r="I38" s="31">
        <v>1250.3499999999999</v>
      </c>
      <c r="J38" s="25">
        <v>1250.3499999999999</v>
      </c>
    </row>
    <row r="39" spans="1:10" ht="31.5" x14ac:dyDescent="0.25">
      <c r="A39" s="7" t="s">
        <v>235</v>
      </c>
      <c r="B39" s="2" t="s">
        <v>236</v>
      </c>
      <c r="C39" s="26" t="s">
        <v>175</v>
      </c>
      <c r="D39" s="26">
        <v>2021</v>
      </c>
      <c r="E39" s="26" t="s">
        <v>90</v>
      </c>
      <c r="F39" s="31"/>
      <c r="G39" s="31"/>
      <c r="H39" s="31"/>
      <c r="I39" s="43">
        <f>4824.9</f>
        <v>4824.8999999999996</v>
      </c>
      <c r="J39" s="23">
        <v>5295</v>
      </c>
    </row>
    <row r="40" spans="1:10" ht="79.5" customHeight="1" x14ac:dyDescent="0.25">
      <c r="A40" s="7" t="s">
        <v>260</v>
      </c>
      <c r="B40" s="2" t="s">
        <v>261</v>
      </c>
      <c r="C40" s="29" t="s">
        <v>250</v>
      </c>
      <c r="D40" s="29">
        <v>2021</v>
      </c>
      <c r="E40" s="29" t="s">
        <v>90</v>
      </c>
      <c r="F40" s="31"/>
      <c r="G40" s="31"/>
      <c r="H40" s="31"/>
      <c r="I40" s="35">
        <v>720</v>
      </c>
      <c r="J40" s="18">
        <v>720</v>
      </c>
    </row>
    <row r="41" spans="1:10" ht="79.5" customHeight="1" x14ac:dyDescent="0.25">
      <c r="A41" s="7" t="s">
        <v>262</v>
      </c>
      <c r="B41" s="2" t="s">
        <v>263</v>
      </c>
      <c r="C41" s="41" t="s">
        <v>118</v>
      </c>
      <c r="D41" s="41">
        <v>2021</v>
      </c>
      <c r="E41" s="41" t="s">
        <v>90</v>
      </c>
      <c r="F41" s="31">
        <v>1711.453</v>
      </c>
      <c r="G41" s="31"/>
      <c r="H41" s="31"/>
      <c r="I41" s="35">
        <v>2044.2850000000001</v>
      </c>
      <c r="J41" s="18"/>
    </row>
    <row r="42" spans="1:10" ht="23.25" x14ac:dyDescent="0.25">
      <c r="A42" s="9"/>
      <c r="B42" s="6" t="s">
        <v>41</v>
      </c>
      <c r="C42" s="9"/>
      <c r="D42" s="9"/>
      <c r="E42" s="9"/>
      <c r="F42" s="31"/>
      <c r="G42" s="32">
        <f>SUM(G43:G87)</f>
        <v>37283.848829999995</v>
      </c>
      <c r="H42" s="32">
        <f>SUM(H43:H92)</f>
        <v>69662.78512</v>
      </c>
      <c r="I42" s="32">
        <f>SUM(I43:I118)</f>
        <v>73987.64</v>
      </c>
      <c r="J42" s="11"/>
    </row>
    <row r="43" spans="1:10" ht="47.25" x14ac:dyDescent="0.25">
      <c r="A43" s="7" t="s">
        <v>42</v>
      </c>
      <c r="B43" s="2" t="s">
        <v>109</v>
      </c>
      <c r="C43" s="9" t="s">
        <v>110</v>
      </c>
      <c r="D43" s="9">
        <v>2019</v>
      </c>
      <c r="E43" s="9" t="s">
        <v>90</v>
      </c>
      <c r="F43" s="31">
        <v>1689.17833</v>
      </c>
      <c r="G43" s="31">
        <v>1689.17833</v>
      </c>
      <c r="H43" s="31"/>
      <c r="I43" s="31"/>
      <c r="J43" s="11">
        <f>F43-G43-H43-I43</f>
        <v>0</v>
      </c>
    </row>
    <row r="44" spans="1:10" ht="47.25" x14ac:dyDescent="0.25">
      <c r="A44" s="7" t="s">
        <v>44</v>
      </c>
      <c r="B44" s="2" t="s">
        <v>111</v>
      </c>
      <c r="C44" s="9" t="s">
        <v>110</v>
      </c>
      <c r="D44" s="9">
        <v>2019</v>
      </c>
      <c r="E44" s="9" t="s">
        <v>90</v>
      </c>
      <c r="F44" s="31">
        <v>1488.4166700000001</v>
      </c>
      <c r="G44" s="31">
        <v>1488.4166700000001</v>
      </c>
      <c r="H44" s="31"/>
      <c r="I44" s="31"/>
      <c r="J44" s="11"/>
    </row>
    <row r="45" spans="1:10" ht="47.25" x14ac:dyDescent="0.25">
      <c r="A45" s="7" t="s">
        <v>46</v>
      </c>
      <c r="B45" s="2" t="s">
        <v>114</v>
      </c>
      <c r="C45" s="9" t="s">
        <v>110</v>
      </c>
      <c r="D45" s="9">
        <v>2021</v>
      </c>
      <c r="E45" s="9" t="s">
        <v>90</v>
      </c>
      <c r="F45" s="31">
        <f>SUM(G45:I45)</f>
        <v>9977.7939999999999</v>
      </c>
      <c r="G45" s="31"/>
      <c r="H45" s="31">
        <v>8165.94</v>
      </c>
      <c r="I45" s="43">
        <v>1811.854</v>
      </c>
      <c r="J45" s="19"/>
    </row>
    <row r="46" spans="1:10" ht="43.5" customHeight="1" x14ac:dyDescent="0.25">
      <c r="A46" s="7" t="s">
        <v>48</v>
      </c>
      <c r="B46" s="2" t="s">
        <v>121</v>
      </c>
      <c r="C46" s="9" t="s">
        <v>118</v>
      </c>
      <c r="D46" s="9">
        <v>2021</v>
      </c>
      <c r="E46" s="9" t="s">
        <v>90</v>
      </c>
      <c r="F46" s="31"/>
      <c r="G46" s="31"/>
      <c r="H46" s="31"/>
      <c r="I46" s="31"/>
      <c r="J46" s="11">
        <f>F46-G46-H46-I46</f>
        <v>0</v>
      </c>
    </row>
    <row r="47" spans="1:10" ht="47.25" x14ac:dyDescent="0.25">
      <c r="A47" s="7" t="s">
        <v>50</v>
      </c>
      <c r="B47" s="2" t="s">
        <v>124</v>
      </c>
      <c r="C47" s="9" t="s">
        <v>123</v>
      </c>
      <c r="D47" s="9">
        <v>2021</v>
      </c>
      <c r="E47" s="9" t="s">
        <v>90</v>
      </c>
      <c r="F47" s="31">
        <v>1322.26</v>
      </c>
      <c r="G47" s="31"/>
      <c r="H47" s="31"/>
      <c r="I47" s="31">
        <f>1322.26-500+980-1000-600-202.26</f>
        <v>0</v>
      </c>
      <c r="J47" s="11"/>
    </row>
    <row r="48" spans="1:10" ht="47.25" x14ac:dyDescent="0.25">
      <c r="A48" s="7" t="s">
        <v>52</v>
      </c>
      <c r="B48" s="2" t="s">
        <v>125</v>
      </c>
      <c r="C48" s="9" t="s">
        <v>123</v>
      </c>
      <c r="D48" s="9">
        <v>2021</v>
      </c>
      <c r="E48" s="9" t="s">
        <v>90</v>
      </c>
      <c r="F48" s="31">
        <v>405.78100000000001</v>
      </c>
      <c r="G48" s="31"/>
      <c r="H48" s="31"/>
      <c r="I48" s="31">
        <f>405.781-396.384-9.397</f>
        <v>0</v>
      </c>
      <c r="J48" s="11"/>
    </row>
    <row r="49" spans="1:10" ht="47.25" x14ac:dyDescent="0.25">
      <c r="A49" s="7" t="s">
        <v>55</v>
      </c>
      <c r="B49" s="2" t="s">
        <v>126</v>
      </c>
      <c r="C49" s="9" t="s">
        <v>123</v>
      </c>
      <c r="D49" s="9">
        <v>2021</v>
      </c>
      <c r="E49" s="9" t="s">
        <v>90</v>
      </c>
      <c r="F49" s="31">
        <v>1309.529</v>
      </c>
      <c r="G49" s="31"/>
      <c r="H49" s="31"/>
      <c r="I49" s="31"/>
      <c r="J49" s="11"/>
    </row>
    <row r="50" spans="1:10" ht="47.25" x14ac:dyDescent="0.25">
      <c r="A50" s="7" t="s">
        <v>57</v>
      </c>
      <c r="B50" s="2" t="s">
        <v>127</v>
      </c>
      <c r="C50" s="9" t="s">
        <v>123</v>
      </c>
      <c r="D50" s="9">
        <v>2021</v>
      </c>
      <c r="E50" s="9" t="s">
        <v>90</v>
      </c>
      <c r="F50" s="31">
        <v>1283.616</v>
      </c>
      <c r="G50" s="31"/>
      <c r="H50" s="31"/>
      <c r="I50" s="31">
        <f>1283.616-1050-233.616</f>
        <v>0</v>
      </c>
      <c r="J50" s="11"/>
    </row>
    <row r="51" spans="1:10" ht="94.5" x14ac:dyDescent="0.25">
      <c r="A51" s="7" t="s">
        <v>58</v>
      </c>
      <c r="B51" s="2" t="s">
        <v>43</v>
      </c>
      <c r="C51" s="9" t="s">
        <v>27</v>
      </c>
      <c r="D51" s="9">
        <v>2019</v>
      </c>
      <c r="E51" s="9" t="s">
        <v>90</v>
      </c>
      <c r="F51" s="31">
        <v>3447.11033</v>
      </c>
      <c r="G51" s="31">
        <v>3447.11033</v>
      </c>
      <c r="H51" s="31">
        <v>0</v>
      </c>
      <c r="I51" s="31">
        <v>0</v>
      </c>
      <c r="J51" s="11">
        <f t="shared" ref="J51:J53" si="1">F51-G51-H51-I51</f>
        <v>0</v>
      </c>
    </row>
    <row r="52" spans="1:10" ht="94.5" x14ac:dyDescent="0.25">
      <c r="A52" s="7" t="s">
        <v>60</v>
      </c>
      <c r="B52" s="2" t="s">
        <v>45</v>
      </c>
      <c r="C52" s="9" t="s">
        <v>27</v>
      </c>
      <c r="D52" s="9">
        <v>2019</v>
      </c>
      <c r="E52" s="9" t="s">
        <v>90</v>
      </c>
      <c r="F52" s="31">
        <v>308.50133</v>
      </c>
      <c r="G52" s="31">
        <v>308.50133</v>
      </c>
      <c r="H52" s="31">
        <v>0</v>
      </c>
      <c r="I52" s="31">
        <v>0</v>
      </c>
      <c r="J52" s="11">
        <f t="shared" si="1"/>
        <v>0</v>
      </c>
    </row>
    <row r="53" spans="1:10" ht="31.5" x14ac:dyDescent="0.25">
      <c r="A53" s="7" t="s">
        <v>62</v>
      </c>
      <c r="B53" s="2" t="s">
        <v>102</v>
      </c>
      <c r="C53" s="9" t="s">
        <v>91</v>
      </c>
      <c r="D53" s="9">
        <v>2019</v>
      </c>
      <c r="E53" s="9" t="s">
        <v>90</v>
      </c>
      <c r="F53" s="31">
        <v>101.87</v>
      </c>
      <c r="G53" s="31">
        <v>101.87</v>
      </c>
      <c r="H53" s="31">
        <v>0</v>
      </c>
      <c r="I53" s="31">
        <v>0</v>
      </c>
      <c r="J53" s="11">
        <f t="shared" si="1"/>
        <v>0</v>
      </c>
    </row>
    <row r="54" spans="1:10" ht="31.5" x14ac:dyDescent="0.25">
      <c r="A54" s="7" t="s">
        <v>63</v>
      </c>
      <c r="B54" s="2" t="s">
        <v>184</v>
      </c>
      <c r="C54" s="14" t="s">
        <v>91</v>
      </c>
      <c r="D54" s="14">
        <v>2020</v>
      </c>
      <c r="E54" s="14" t="s">
        <v>90</v>
      </c>
      <c r="F54" s="31">
        <v>335.4</v>
      </c>
      <c r="G54" s="31"/>
      <c r="H54" s="31">
        <v>335.4</v>
      </c>
      <c r="I54" s="31"/>
      <c r="J54" s="11"/>
    </row>
    <row r="55" spans="1:10" ht="47.25" x14ac:dyDescent="0.25">
      <c r="A55" s="7" t="s">
        <v>64</v>
      </c>
      <c r="B55" s="2" t="s">
        <v>49</v>
      </c>
      <c r="C55" s="9" t="s">
        <v>32</v>
      </c>
      <c r="D55" s="9">
        <v>2020</v>
      </c>
      <c r="E55" s="9" t="s">
        <v>90</v>
      </c>
      <c r="F55" s="31">
        <v>12434.69</v>
      </c>
      <c r="G55" s="31">
        <f>3610.36+177.74833</f>
        <v>3788.10833</v>
      </c>
      <c r="H55" s="31">
        <f>8824.33-177.74833</f>
        <v>8646.5816699999996</v>
      </c>
      <c r="I55" s="31">
        <v>0</v>
      </c>
      <c r="J55" s="11">
        <f>F55-G55-H55-I55</f>
        <v>0</v>
      </c>
    </row>
    <row r="56" spans="1:10" ht="47.25" x14ac:dyDescent="0.25">
      <c r="A56" s="7" t="s">
        <v>65</v>
      </c>
      <c r="B56" s="2" t="s">
        <v>174</v>
      </c>
      <c r="C56" s="9" t="s">
        <v>32</v>
      </c>
      <c r="D56" s="9">
        <v>2019</v>
      </c>
      <c r="E56" s="9" t="s">
        <v>90</v>
      </c>
      <c r="F56" s="31">
        <v>2716.04</v>
      </c>
      <c r="G56" s="31">
        <v>2716.04</v>
      </c>
      <c r="H56" s="31">
        <v>0</v>
      </c>
      <c r="I56" s="31">
        <v>0</v>
      </c>
      <c r="J56" s="11">
        <f>F56-G56-H56-I56</f>
        <v>0</v>
      </c>
    </row>
    <row r="57" spans="1:10" ht="47.25" x14ac:dyDescent="0.25">
      <c r="A57" s="7" t="s">
        <v>66</v>
      </c>
      <c r="B57" s="2" t="s">
        <v>53</v>
      </c>
      <c r="C57" s="10" t="s">
        <v>32</v>
      </c>
      <c r="D57" s="9">
        <v>2019</v>
      </c>
      <c r="E57" s="9" t="s">
        <v>90</v>
      </c>
      <c r="F57" s="31">
        <v>662.66</v>
      </c>
      <c r="G57" s="31">
        <v>662.66</v>
      </c>
      <c r="H57" s="31">
        <v>0</v>
      </c>
      <c r="I57" s="31">
        <v>0</v>
      </c>
      <c r="J57" s="11">
        <f>F57-G57-H57-I57</f>
        <v>0</v>
      </c>
    </row>
    <row r="58" spans="1:10" ht="31.5" x14ac:dyDescent="0.25">
      <c r="A58" s="7" t="s">
        <v>68</v>
      </c>
      <c r="B58" s="2" t="s">
        <v>56</v>
      </c>
      <c r="C58" s="9" t="s">
        <v>91</v>
      </c>
      <c r="D58" s="9">
        <v>2019</v>
      </c>
      <c r="E58" s="9" t="s">
        <v>90</v>
      </c>
      <c r="F58" s="31">
        <v>75.173330000000007</v>
      </c>
      <c r="G58" s="31">
        <v>75.173330000000007</v>
      </c>
      <c r="H58" s="31">
        <v>0</v>
      </c>
      <c r="I58" s="31">
        <v>0</v>
      </c>
      <c r="J58" s="11">
        <f>F58-G58-H58-I58</f>
        <v>0</v>
      </c>
    </row>
    <row r="59" spans="1:10" ht="31.5" x14ac:dyDescent="0.25">
      <c r="A59" s="7" t="s">
        <v>70</v>
      </c>
      <c r="B59" s="2" t="s">
        <v>99</v>
      </c>
      <c r="C59" s="9" t="s">
        <v>91</v>
      </c>
      <c r="D59" s="9">
        <v>2019</v>
      </c>
      <c r="E59" s="9" t="s">
        <v>90</v>
      </c>
      <c r="F59" s="31">
        <v>102.575</v>
      </c>
      <c r="G59" s="31">
        <v>102.575</v>
      </c>
      <c r="H59" s="31">
        <v>0</v>
      </c>
      <c r="I59" s="31">
        <v>0</v>
      </c>
      <c r="J59" s="11">
        <f>F59-G59-H59-I59</f>
        <v>0</v>
      </c>
    </row>
    <row r="60" spans="1:10" ht="31.5" x14ac:dyDescent="0.25">
      <c r="A60" s="7" t="s">
        <v>72</v>
      </c>
      <c r="B60" s="2" t="s">
        <v>59</v>
      </c>
      <c r="C60" s="9" t="s">
        <v>16</v>
      </c>
      <c r="D60" s="9">
        <v>2021</v>
      </c>
      <c r="E60" s="9" t="s">
        <v>90</v>
      </c>
      <c r="F60" s="31">
        <v>17244.21</v>
      </c>
      <c r="G60" s="31">
        <v>0</v>
      </c>
      <c r="H60" s="31">
        <v>10252.365309999999</v>
      </c>
      <c r="I60" s="31">
        <v>6991.8450000000003</v>
      </c>
      <c r="J60" s="27">
        <v>6991.8450000000003</v>
      </c>
    </row>
    <row r="61" spans="1:10" ht="63" x14ac:dyDescent="0.25">
      <c r="A61" s="7" t="s">
        <v>74</v>
      </c>
      <c r="B61" s="2" t="s">
        <v>209</v>
      </c>
      <c r="C61" s="9" t="s">
        <v>97</v>
      </c>
      <c r="D61" s="9">
        <v>2020</v>
      </c>
      <c r="E61" s="9" t="s">
        <v>90</v>
      </c>
      <c r="F61" s="31">
        <f>H61</f>
        <v>17050.11436</v>
      </c>
      <c r="G61" s="31">
        <v>0</v>
      </c>
      <c r="H61" s="31">
        <v>17050.11436</v>
      </c>
      <c r="I61" s="31"/>
      <c r="J61" s="11">
        <f>F61-G61-H61-I61</f>
        <v>0</v>
      </c>
    </row>
    <row r="62" spans="1:10" ht="63" x14ac:dyDescent="0.25">
      <c r="A62" s="7" t="s">
        <v>76</v>
      </c>
      <c r="B62" s="2" t="s">
        <v>142</v>
      </c>
      <c r="C62" s="9" t="s">
        <v>97</v>
      </c>
      <c r="D62" s="9">
        <v>2019</v>
      </c>
      <c r="E62" s="9" t="s">
        <v>90</v>
      </c>
      <c r="F62" s="31">
        <f>7130.861-2268.30669</f>
        <v>4862.5543099999995</v>
      </c>
      <c r="G62" s="31">
        <f>F62</f>
        <v>4862.5543099999995</v>
      </c>
      <c r="H62" s="31"/>
      <c r="I62" s="31"/>
      <c r="J62" s="11">
        <f>F62-G62-H62-I62</f>
        <v>0</v>
      </c>
    </row>
    <row r="63" spans="1:10" ht="63" x14ac:dyDescent="0.25">
      <c r="A63" s="7" t="s">
        <v>78</v>
      </c>
      <c r="B63" s="2" t="s">
        <v>149</v>
      </c>
      <c r="C63" s="10" t="s">
        <v>97</v>
      </c>
      <c r="D63" s="10">
        <v>2019</v>
      </c>
      <c r="E63" s="10" t="s">
        <v>90</v>
      </c>
      <c r="F63" s="31">
        <v>1551.24</v>
      </c>
      <c r="G63" s="31">
        <f>2763.75-1212.51</f>
        <v>1551.24</v>
      </c>
      <c r="H63" s="31"/>
      <c r="I63" s="31"/>
      <c r="J63" s="11">
        <f>F63-G63-H63-I63</f>
        <v>0</v>
      </c>
    </row>
    <row r="64" spans="1:10" ht="31.5" x14ac:dyDescent="0.25">
      <c r="A64" s="7" t="s">
        <v>80</v>
      </c>
      <c r="B64" s="2" t="s">
        <v>190</v>
      </c>
      <c r="C64" s="14" t="s">
        <v>188</v>
      </c>
      <c r="D64" s="14">
        <v>2020</v>
      </c>
      <c r="E64" s="14" t="s">
        <v>90</v>
      </c>
      <c r="F64" s="31">
        <v>1970</v>
      </c>
      <c r="G64" s="31"/>
      <c r="H64" s="31">
        <v>1970</v>
      </c>
      <c r="I64" s="31"/>
      <c r="J64" s="11"/>
    </row>
    <row r="65" spans="1:10" ht="63" x14ac:dyDescent="0.25">
      <c r="A65" s="7" t="s">
        <v>81</v>
      </c>
      <c r="B65" s="2" t="s">
        <v>150</v>
      </c>
      <c r="C65" s="10" t="s">
        <v>97</v>
      </c>
      <c r="D65" s="10">
        <v>2019</v>
      </c>
      <c r="E65" s="10" t="s">
        <v>90</v>
      </c>
      <c r="F65" s="31">
        <v>862.6</v>
      </c>
      <c r="G65" s="31">
        <f>1341.75-479.15</f>
        <v>862.6</v>
      </c>
      <c r="H65" s="31"/>
      <c r="I65" s="31"/>
      <c r="J65" s="11">
        <f>F65-G65-H65-I65</f>
        <v>0</v>
      </c>
    </row>
    <row r="66" spans="1:10" ht="63" x14ac:dyDescent="0.25">
      <c r="A66" s="7" t="s">
        <v>82</v>
      </c>
      <c r="B66" s="2" t="s">
        <v>151</v>
      </c>
      <c r="C66" s="10" t="s">
        <v>97</v>
      </c>
      <c r="D66" s="10">
        <v>2019</v>
      </c>
      <c r="E66" s="10" t="s">
        <v>90</v>
      </c>
      <c r="F66" s="31">
        <v>550.36</v>
      </c>
      <c r="G66" s="31">
        <f>1441.7-891.34</f>
        <v>550.36</v>
      </c>
      <c r="H66" s="31"/>
      <c r="I66" s="31"/>
      <c r="J66" s="11">
        <f>F66-G66-H66-I66</f>
        <v>0</v>
      </c>
    </row>
    <row r="67" spans="1:10" ht="63" x14ac:dyDescent="0.25">
      <c r="A67" s="7" t="s">
        <v>84</v>
      </c>
      <c r="B67" s="2" t="s">
        <v>152</v>
      </c>
      <c r="C67" s="10" t="s">
        <v>97</v>
      </c>
      <c r="D67" s="10">
        <v>2019</v>
      </c>
      <c r="E67" s="10" t="s">
        <v>90</v>
      </c>
      <c r="F67" s="31">
        <v>1318.72</v>
      </c>
      <c r="G67" s="31">
        <f>2486.8-1168.08</f>
        <v>1318.7200000000003</v>
      </c>
      <c r="H67" s="31"/>
      <c r="I67" s="31"/>
      <c r="J67" s="11"/>
    </row>
    <row r="68" spans="1:10" ht="63" x14ac:dyDescent="0.25">
      <c r="A68" s="7" t="s">
        <v>86</v>
      </c>
      <c r="B68" s="2" t="s">
        <v>157</v>
      </c>
      <c r="C68" s="9" t="s">
        <v>97</v>
      </c>
      <c r="D68" s="9">
        <v>2019</v>
      </c>
      <c r="E68" s="9" t="s">
        <v>90</v>
      </c>
      <c r="F68" s="31">
        <v>1044.635</v>
      </c>
      <c r="G68" s="31">
        <v>1044.635</v>
      </c>
      <c r="H68" s="31"/>
      <c r="I68" s="31"/>
      <c r="J68" s="11">
        <f>F68-G68-H68-I68</f>
        <v>0</v>
      </c>
    </row>
    <row r="69" spans="1:10" ht="63" x14ac:dyDescent="0.25">
      <c r="A69" s="7" t="s">
        <v>112</v>
      </c>
      <c r="B69" s="2" t="s">
        <v>168</v>
      </c>
      <c r="C69" s="9" t="s">
        <v>97</v>
      </c>
      <c r="D69" s="9">
        <v>2019</v>
      </c>
      <c r="E69" s="9" t="s">
        <v>90</v>
      </c>
      <c r="F69" s="31">
        <v>2125.30708</v>
      </c>
      <c r="G69" s="31">
        <f>2906.72742-781.42034</f>
        <v>2125.30708</v>
      </c>
      <c r="H69" s="31"/>
      <c r="I69" s="31"/>
      <c r="J69" s="11">
        <f>F69-G69-H69-I69</f>
        <v>0</v>
      </c>
    </row>
    <row r="70" spans="1:10" ht="63" x14ac:dyDescent="0.25">
      <c r="A70" s="7" t="s">
        <v>113</v>
      </c>
      <c r="B70" s="2" t="s">
        <v>100</v>
      </c>
      <c r="C70" s="9" t="s">
        <v>101</v>
      </c>
      <c r="D70" s="9">
        <v>2019</v>
      </c>
      <c r="E70" s="9" t="s">
        <v>90</v>
      </c>
      <c r="F70" s="31">
        <v>5666.8</v>
      </c>
      <c r="G70" s="31">
        <v>5666.8</v>
      </c>
      <c r="H70" s="31"/>
      <c r="I70" s="31"/>
      <c r="J70" s="11">
        <f>F70-G70-H70-I70</f>
        <v>0</v>
      </c>
    </row>
    <row r="71" spans="1:10" ht="41.25" customHeight="1" x14ac:dyDescent="0.25">
      <c r="A71" s="7" t="s">
        <v>117</v>
      </c>
      <c r="B71" s="2" t="s">
        <v>104</v>
      </c>
      <c r="C71" s="9" t="s">
        <v>94</v>
      </c>
      <c r="D71" s="9">
        <v>2019</v>
      </c>
      <c r="E71" s="9" t="s">
        <v>90</v>
      </c>
      <c r="F71" s="31">
        <v>314.42333000000002</v>
      </c>
      <c r="G71" s="31">
        <v>314.42333000000002</v>
      </c>
      <c r="H71" s="31">
        <v>0</v>
      </c>
      <c r="I71" s="31">
        <v>0</v>
      </c>
      <c r="J71" s="11">
        <f>F71-G71-H71-I71</f>
        <v>0</v>
      </c>
    </row>
    <row r="72" spans="1:10" ht="31.5" x14ac:dyDescent="0.25">
      <c r="A72" s="7" t="s">
        <v>122</v>
      </c>
      <c r="B72" s="2" t="s">
        <v>232</v>
      </c>
      <c r="C72" s="9" t="s">
        <v>94</v>
      </c>
      <c r="D72" s="9">
        <v>2021</v>
      </c>
      <c r="E72" s="9" t="s">
        <v>90</v>
      </c>
      <c r="F72" s="31">
        <v>599.98</v>
      </c>
      <c r="G72" s="31">
        <v>0</v>
      </c>
      <c r="H72" s="31">
        <v>0</v>
      </c>
      <c r="I72" s="44"/>
      <c r="J72" s="11"/>
    </row>
    <row r="73" spans="1:10" ht="31.5" x14ac:dyDescent="0.25">
      <c r="A73" s="7" t="s">
        <v>128</v>
      </c>
      <c r="B73" s="2" t="s">
        <v>207</v>
      </c>
      <c r="C73" s="9" t="s">
        <v>94</v>
      </c>
      <c r="D73" s="9">
        <v>2020</v>
      </c>
      <c r="E73" s="9" t="s">
        <v>90</v>
      </c>
      <c r="F73" s="31">
        <f>248+99</f>
        <v>347</v>
      </c>
      <c r="G73" s="31">
        <v>0</v>
      </c>
      <c r="H73" s="31">
        <f>248+99</f>
        <v>347</v>
      </c>
      <c r="I73" s="31">
        <v>0</v>
      </c>
      <c r="J73" s="11">
        <f t="shared" ref="J73:J78" si="2">F73-G73-H73-I73</f>
        <v>0</v>
      </c>
    </row>
    <row r="74" spans="1:10" ht="47.25" x14ac:dyDescent="0.25">
      <c r="A74" s="7" t="s">
        <v>129</v>
      </c>
      <c r="B74" s="2" t="s">
        <v>73</v>
      </c>
      <c r="C74" s="9" t="s">
        <v>94</v>
      </c>
      <c r="D74" s="9">
        <v>2020</v>
      </c>
      <c r="E74" s="9" t="s">
        <v>90</v>
      </c>
      <c r="F74" s="31">
        <f>35-0.243</f>
        <v>34.756999999999998</v>
      </c>
      <c r="G74" s="31">
        <v>0</v>
      </c>
      <c r="H74" s="31">
        <f>35-0.243</f>
        <v>34.756999999999998</v>
      </c>
      <c r="I74" s="31">
        <v>0</v>
      </c>
      <c r="J74" s="11">
        <f t="shared" si="2"/>
        <v>0</v>
      </c>
    </row>
    <row r="75" spans="1:10" ht="47.25" x14ac:dyDescent="0.25">
      <c r="A75" s="7" t="s">
        <v>131</v>
      </c>
      <c r="B75" s="2" t="s">
        <v>75</v>
      </c>
      <c r="C75" s="9" t="s">
        <v>94</v>
      </c>
      <c r="D75" s="9">
        <v>2020</v>
      </c>
      <c r="E75" s="9" t="s">
        <v>90</v>
      </c>
      <c r="F75" s="31">
        <v>65.150000000000006</v>
      </c>
      <c r="G75" s="31">
        <v>0</v>
      </c>
      <c r="H75" s="31">
        <v>65.150000000000006</v>
      </c>
      <c r="I75" s="31">
        <v>0</v>
      </c>
      <c r="J75" s="11">
        <f t="shared" si="2"/>
        <v>0</v>
      </c>
    </row>
    <row r="76" spans="1:10" ht="47.25" x14ac:dyDescent="0.25">
      <c r="A76" s="7" t="s">
        <v>145</v>
      </c>
      <c r="B76" s="2" t="s">
        <v>77</v>
      </c>
      <c r="C76" s="9" t="s">
        <v>94</v>
      </c>
      <c r="D76" s="9">
        <v>2020</v>
      </c>
      <c r="E76" s="9" t="s">
        <v>90</v>
      </c>
      <c r="F76" s="31">
        <v>34.063000000000002</v>
      </c>
      <c r="G76" s="31">
        <v>0</v>
      </c>
      <c r="H76" s="31">
        <v>34.063000000000002</v>
      </c>
      <c r="I76" s="31">
        <v>0</v>
      </c>
      <c r="J76" s="11">
        <f t="shared" si="2"/>
        <v>0</v>
      </c>
    </row>
    <row r="77" spans="1:10" ht="47.25" x14ac:dyDescent="0.25">
      <c r="A77" s="7" t="s">
        <v>146</v>
      </c>
      <c r="B77" s="2" t="s">
        <v>79</v>
      </c>
      <c r="C77" s="9" t="s">
        <v>94</v>
      </c>
      <c r="D77" s="9">
        <v>2020</v>
      </c>
      <c r="E77" s="9" t="s">
        <v>90</v>
      </c>
      <c r="F77" s="31">
        <v>65.150000000000006</v>
      </c>
      <c r="G77" s="31">
        <v>0</v>
      </c>
      <c r="H77" s="31">
        <v>65.150000000000006</v>
      </c>
      <c r="I77" s="31">
        <v>0</v>
      </c>
      <c r="J77" s="11">
        <f t="shared" si="2"/>
        <v>0</v>
      </c>
    </row>
    <row r="78" spans="1:10" ht="31.5" x14ac:dyDescent="0.25">
      <c r="A78" s="7" t="s">
        <v>153</v>
      </c>
      <c r="B78" s="2" t="s">
        <v>83</v>
      </c>
      <c r="C78" s="9" t="s">
        <v>94</v>
      </c>
      <c r="D78" s="9">
        <v>2019</v>
      </c>
      <c r="E78" s="9" t="s">
        <v>90</v>
      </c>
      <c r="F78" s="31">
        <v>58.566670000000002</v>
      </c>
      <c r="G78" s="31">
        <v>58.566670000000002</v>
      </c>
      <c r="H78" s="31">
        <v>0</v>
      </c>
      <c r="I78" s="31">
        <v>0</v>
      </c>
      <c r="J78" s="11">
        <f t="shared" si="2"/>
        <v>0</v>
      </c>
    </row>
    <row r="79" spans="1:10" ht="47.25" x14ac:dyDescent="0.25">
      <c r="A79" s="7" t="s">
        <v>154</v>
      </c>
      <c r="B79" s="2" t="s">
        <v>163</v>
      </c>
      <c r="C79" s="9" t="s">
        <v>94</v>
      </c>
      <c r="D79" s="9">
        <v>2020</v>
      </c>
      <c r="E79" s="9" t="s">
        <v>90</v>
      </c>
      <c r="F79" s="31">
        <v>1500</v>
      </c>
      <c r="G79" s="31"/>
      <c r="H79" s="31"/>
      <c r="I79" s="31"/>
      <c r="J79" s="19"/>
    </row>
    <row r="80" spans="1:10" ht="31.5" x14ac:dyDescent="0.25">
      <c r="A80" s="7" t="s">
        <v>155</v>
      </c>
      <c r="B80" s="2" t="s">
        <v>85</v>
      </c>
      <c r="C80" s="9" t="s">
        <v>22</v>
      </c>
      <c r="D80" s="9">
        <v>2020</v>
      </c>
      <c r="E80" s="9" t="s">
        <v>90</v>
      </c>
      <c r="F80" s="31">
        <v>1334.13</v>
      </c>
      <c r="G80" s="31">
        <v>1334.13</v>
      </c>
      <c r="H80" s="31">
        <v>0</v>
      </c>
      <c r="I80" s="31">
        <v>0</v>
      </c>
      <c r="J80" s="11">
        <f>F80-G80-H80-I80</f>
        <v>0</v>
      </c>
    </row>
    <row r="81" spans="1:10" ht="31.5" x14ac:dyDescent="0.25">
      <c r="A81" s="7" t="s">
        <v>164</v>
      </c>
      <c r="B81" s="2" t="s">
        <v>87</v>
      </c>
      <c r="C81" s="9" t="s">
        <v>22</v>
      </c>
      <c r="D81" s="9">
        <v>2020</v>
      </c>
      <c r="E81" s="9" t="s">
        <v>90</v>
      </c>
      <c r="F81" s="31">
        <v>1631.82</v>
      </c>
      <c r="G81" s="31">
        <v>1631.82</v>
      </c>
      <c r="H81" s="31">
        <v>0</v>
      </c>
      <c r="I81" s="31">
        <v>0</v>
      </c>
      <c r="J81" s="11">
        <f>F81-G81-H81-I81</f>
        <v>0</v>
      </c>
    </row>
    <row r="82" spans="1:10" ht="31.5" x14ac:dyDescent="0.25">
      <c r="A82" s="7" t="s">
        <v>169</v>
      </c>
      <c r="B82" s="2" t="s">
        <v>88</v>
      </c>
      <c r="C82" s="9" t="s">
        <v>22</v>
      </c>
      <c r="D82" s="9">
        <v>2020</v>
      </c>
      <c r="E82" s="9" t="s">
        <v>90</v>
      </c>
      <c r="F82" s="31">
        <v>1583.0591199999999</v>
      </c>
      <c r="G82" s="31">
        <v>1583.0591199999999</v>
      </c>
      <c r="H82" s="31">
        <v>0</v>
      </c>
      <c r="I82" s="31">
        <v>0</v>
      </c>
      <c r="J82" s="11">
        <f t="shared" ref="J82" si="3">F82-G82-H82-I82</f>
        <v>0</v>
      </c>
    </row>
    <row r="83" spans="1:10" ht="31.5" x14ac:dyDescent="0.25">
      <c r="A83" s="7" t="s">
        <v>178</v>
      </c>
      <c r="B83" s="2" t="s">
        <v>177</v>
      </c>
      <c r="C83" s="12" t="s">
        <v>175</v>
      </c>
      <c r="D83" s="12">
        <v>2020</v>
      </c>
      <c r="E83" s="12" t="s">
        <v>90</v>
      </c>
      <c r="F83" s="31">
        <v>1551.55115</v>
      </c>
      <c r="G83" s="31"/>
      <c r="H83" s="31">
        <f>1551.55115+3447.405</f>
        <v>4998.95615</v>
      </c>
      <c r="I83" s="31"/>
      <c r="J83" s="11"/>
    </row>
    <row r="84" spans="1:10" ht="63" x14ac:dyDescent="0.25">
      <c r="A84" s="7" t="s">
        <v>180</v>
      </c>
      <c r="B84" s="2" t="s">
        <v>183</v>
      </c>
      <c r="C84" s="12" t="s">
        <v>182</v>
      </c>
      <c r="D84" s="12">
        <v>2020</v>
      </c>
      <c r="E84" s="12" t="s">
        <v>90</v>
      </c>
      <c r="F84" s="31">
        <v>4823.54</v>
      </c>
      <c r="G84" s="31"/>
      <c r="H84" s="34">
        <v>4823.54</v>
      </c>
      <c r="I84" s="39"/>
      <c r="J84" s="13"/>
    </row>
    <row r="85" spans="1:10" ht="67.5" customHeight="1" x14ac:dyDescent="0.25">
      <c r="A85" s="7" t="s">
        <v>194</v>
      </c>
      <c r="B85" s="2" t="s">
        <v>187</v>
      </c>
      <c r="C85" s="14" t="s">
        <v>186</v>
      </c>
      <c r="D85" s="14">
        <v>2020</v>
      </c>
      <c r="E85" s="14" t="s">
        <v>90</v>
      </c>
      <c r="F85" s="31">
        <v>2369.2822500000002</v>
      </c>
      <c r="G85" s="31"/>
      <c r="H85" s="34">
        <v>2369.2822500000002</v>
      </c>
      <c r="I85" s="39"/>
      <c r="J85" s="13"/>
    </row>
    <row r="86" spans="1:10" ht="47.25" x14ac:dyDescent="0.25">
      <c r="A86" s="7" t="s">
        <v>195</v>
      </c>
      <c r="B86" s="2" t="s">
        <v>191</v>
      </c>
      <c r="C86" s="14" t="s">
        <v>192</v>
      </c>
      <c r="D86" s="14">
        <v>2020</v>
      </c>
      <c r="E86" s="14" t="s">
        <v>90</v>
      </c>
      <c r="F86" s="31">
        <v>674.48537999999996</v>
      </c>
      <c r="G86" s="31"/>
      <c r="H86" s="34">
        <v>674.48537999999996</v>
      </c>
      <c r="I86" s="39"/>
      <c r="J86" s="13"/>
    </row>
    <row r="87" spans="1:10" ht="53.25" customHeight="1" x14ac:dyDescent="0.25">
      <c r="A87" s="7" t="s">
        <v>196</v>
      </c>
      <c r="B87" s="2" t="s">
        <v>89</v>
      </c>
      <c r="C87" s="9" t="s">
        <v>39</v>
      </c>
      <c r="D87" s="9">
        <v>2021</v>
      </c>
      <c r="E87" s="9" t="s">
        <v>90</v>
      </c>
      <c r="F87" s="31">
        <f>SUM(G46:I46)</f>
        <v>0</v>
      </c>
      <c r="G87" s="31">
        <v>0</v>
      </c>
      <c r="H87" s="31"/>
      <c r="I87" s="31"/>
      <c r="J87" s="25">
        <v>-33991.720999999998</v>
      </c>
    </row>
    <row r="88" spans="1:10" ht="45" customHeight="1" x14ac:dyDescent="0.25">
      <c r="A88" s="7" t="s">
        <v>197</v>
      </c>
      <c r="B88" s="2" t="s">
        <v>199</v>
      </c>
      <c r="C88" s="17" t="s">
        <v>175</v>
      </c>
      <c r="D88" s="17">
        <v>2020</v>
      </c>
      <c r="E88" s="17" t="s">
        <v>90</v>
      </c>
      <c r="F88" s="31">
        <v>1200</v>
      </c>
      <c r="G88" s="31"/>
      <c r="H88" s="31">
        <v>1200</v>
      </c>
      <c r="I88" s="31"/>
      <c r="J88" s="18"/>
    </row>
    <row r="89" spans="1:10" ht="63" customHeight="1" x14ac:dyDescent="0.25">
      <c r="A89" s="7" t="s">
        <v>198</v>
      </c>
      <c r="B89" s="2" t="s">
        <v>200</v>
      </c>
      <c r="C89" s="17" t="s">
        <v>182</v>
      </c>
      <c r="D89" s="17">
        <v>2020</v>
      </c>
      <c r="E89" s="17" t="s">
        <v>90</v>
      </c>
      <c r="F89" s="31">
        <v>1500</v>
      </c>
      <c r="G89" s="31"/>
      <c r="H89" s="31">
        <v>1500</v>
      </c>
      <c r="I89" s="31"/>
      <c r="J89" s="18"/>
    </row>
    <row r="90" spans="1:10" ht="82.5" customHeight="1" x14ac:dyDescent="0.25">
      <c r="A90" s="7" t="s">
        <v>201</v>
      </c>
      <c r="B90" s="2" t="s">
        <v>210</v>
      </c>
      <c r="C90" s="20" t="s">
        <v>202</v>
      </c>
      <c r="D90" s="20">
        <v>2021</v>
      </c>
      <c r="E90" s="20" t="s">
        <v>90</v>
      </c>
      <c r="F90" s="31">
        <f>SUM(G90:I90)</f>
        <v>6650</v>
      </c>
      <c r="G90" s="31"/>
      <c r="H90" s="31">
        <v>2000</v>
      </c>
      <c r="I90" s="45">
        <v>4650</v>
      </c>
      <c r="J90" s="18">
        <v>4500</v>
      </c>
    </row>
    <row r="91" spans="1:10" ht="89.25" customHeight="1" x14ac:dyDescent="0.25">
      <c r="A91" s="7" t="s">
        <v>203</v>
      </c>
      <c r="B91" s="2" t="s">
        <v>233</v>
      </c>
      <c r="C91" s="20" t="s">
        <v>204</v>
      </c>
      <c r="D91" s="20">
        <v>2021</v>
      </c>
      <c r="E91" s="20" t="s">
        <v>90</v>
      </c>
      <c r="F91" s="31">
        <f>SUM(G91:I91)</f>
        <v>12252.365</v>
      </c>
      <c r="G91" s="31"/>
      <c r="H91" s="31">
        <v>3680</v>
      </c>
      <c r="I91" s="45">
        <f>6484.215+1038.15+1050</f>
        <v>8572.3649999999998</v>
      </c>
      <c r="J91" s="18">
        <v>8000</v>
      </c>
    </row>
    <row r="92" spans="1:10" ht="48.75" customHeight="1" x14ac:dyDescent="0.25">
      <c r="A92" s="7" t="s">
        <v>205</v>
      </c>
      <c r="B92" s="2" t="s">
        <v>208</v>
      </c>
      <c r="C92" s="20" t="s">
        <v>206</v>
      </c>
      <c r="D92" s="20">
        <v>2020</v>
      </c>
      <c r="E92" s="20" t="s">
        <v>90</v>
      </c>
      <c r="F92" s="31">
        <f t="shared" ref="F92:F112" si="4">SUM(G92:I92)</f>
        <v>1450</v>
      </c>
      <c r="G92" s="31"/>
      <c r="H92" s="31">
        <v>1450</v>
      </c>
      <c r="I92" s="38"/>
      <c r="J92" s="18"/>
    </row>
    <row r="93" spans="1:10" ht="82.5" customHeight="1" x14ac:dyDescent="0.25">
      <c r="A93" s="7" t="s">
        <v>211</v>
      </c>
      <c r="B93" s="2" t="s">
        <v>234</v>
      </c>
      <c r="C93" s="21" t="s">
        <v>212</v>
      </c>
      <c r="D93" s="21">
        <v>2021</v>
      </c>
      <c r="E93" s="21" t="s">
        <v>90</v>
      </c>
      <c r="F93" s="31">
        <f t="shared" si="4"/>
        <v>3718.7</v>
      </c>
      <c r="G93" s="31"/>
      <c r="H93" s="31"/>
      <c r="I93" s="45">
        <f>3058.7+660</f>
        <v>3718.7</v>
      </c>
      <c r="J93" s="18">
        <v>4100</v>
      </c>
    </row>
    <row r="94" spans="1:10" ht="97.5" customHeight="1" x14ac:dyDescent="0.25">
      <c r="A94" s="7" t="s">
        <v>218</v>
      </c>
      <c r="B94" s="2" t="s">
        <v>213</v>
      </c>
      <c r="C94" s="21" t="s">
        <v>214</v>
      </c>
      <c r="D94" s="21">
        <v>2021</v>
      </c>
      <c r="E94" s="21" t="s">
        <v>90</v>
      </c>
      <c r="F94" s="31">
        <f t="shared" si="4"/>
        <v>2500</v>
      </c>
      <c r="G94" s="31"/>
      <c r="H94" s="31"/>
      <c r="I94" s="35">
        <v>2500</v>
      </c>
      <c r="J94" s="18">
        <v>2500</v>
      </c>
    </row>
    <row r="95" spans="1:10" ht="68.25" customHeight="1" x14ac:dyDescent="0.25">
      <c r="A95" s="7" t="s">
        <v>219</v>
      </c>
      <c r="B95" s="2" t="s">
        <v>220</v>
      </c>
      <c r="C95" s="21" t="s">
        <v>217</v>
      </c>
      <c r="D95" s="21">
        <v>2021</v>
      </c>
      <c r="E95" s="21" t="s">
        <v>90</v>
      </c>
      <c r="F95" s="31">
        <f t="shared" si="4"/>
        <v>1400</v>
      </c>
      <c r="G95" s="31"/>
      <c r="H95" s="31"/>
      <c r="I95" s="31">
        <v>1400</v>
      </c>
      <c r="J95" s="18">
        <v>1400</v>
      </c>
    </row>
    <row r="96" spans="1:10" ht="97.5" customHeight="1" x14ac:dyDescent="0.25">
      <c r="A96" s="7" t="s">
        <v>221</v>
      </c>
      <c r="B96" s="2" t="s">
        <v>222</v>
      </c>
      <c r="C96" s="21" t="s">
        <v>223</v>
      </c>
      <c r="D96" s="21">
        <v>2021</v>
      </c>
      <c r="E96" s="21" t="s">
        <v>90</v>
      </c>
      <c r="F96" s="31">
        <f t="shared" si="4"/>
        <v>6900</v>
      </c>
      <c r="G96" s="31"/>
      <c r="H96" s="31"/>
      <c r="I96" s="45">
        <v>6900</v>
      </c>
      <c r="J96" s="18">
        <v>7100</v>
      </c>
    </row>
    <row r="97" spans="1:10" ht="97.5" customHeight="1" x14ac:dyDescent="0.25">
      <c r="A97" s="7" t="s">
        <v>224</v>
      </c>
      <c r="B97" s="2" t="s">
        <v>225</v>
      </c>
      <c r="C97" s="21" t="s">
        <v>226</v>
      </c>
      <c r="D97" s="21">
        <v>2021</v>
      </c>
      <c r="E97" s="21" t="s">
        <v>90</v>
      </c>
      <c r="F97" s="31">
        <f t="shared" si="4"/>
        <v>2300</v>
      </c>
      <c r="G97" s="31"/>
      <c r="H97" s="31"/>
      <c r="I97" s="35">
        <v>2300</v>
      </c>
      <c r="J97" s="18">
        <v>2300</v>
      </c>
    </row>
    <row r="98" spans="1:10" ht="47.25" x14ac:dyDescent="0.25">
      <c r="A98" s="7" t="s">
        <v>227</v>
      </c>
      <c r="B98" s="2" t="s">
        <v>239</v>
      </c>
      <c r="C98" s="21" t="s">
        <v>182</v>
      </c>
      <c r="D98" s="21">
        <v>2021</v>
      </c>
      <c r="E98" s="21" t="s">
        <v>90</v>
      </c>
      <c r="F98" s="31">
        <f t="shared" si="4"/>
        <v>4800</v>
      </c>
      <c r="G98" s="31"/>
      <c r="H98" s="34"/>
      <c r="I98" s="39">
        <v>4800</v>
      </c>
      <c r="J98" s="15">
        <v>4800</v>
      </c>
    </row>
    <row r="99" spans="1:10" ht="47.25" x14ac:dyDescent="0.25">
      <c r="A99" s="7" t="s">
        <v>228</v>
      </c>
      <c r="B99" s="2" t="s">
        <v>229</v>
      </c>
      <c r="C99" s="22" t="s">
        <v>230</v>
      </c>
      <c r="D99" s="21">
        <v>2021</v>
      </c>
      <c r="E99" s="21" t="s">
        <v>90</v>
      </c>
      <c r="F99" s="31">
        <f t="shared" si="4"/>
        <v>6300</v>
      </c>
      <c r="G99" s="31"/>
      <c r="H99" s="34"/>
      <c r="I99" s="39">
        <v>6300</v>
      </c>
      <c r="J99" s="15">
        <v>6300</v>
      </c>
    </row>
    <row r="100" spans="1:10" ht="45" customHeight="1" x14ac:dyDescent="0.25">
      <c r="A100" s="7" t="s">
        <v>237</v>
      </c>
      <c r="B100" s="2" t="s">
        <v>238</v>
      </c>
      <c r="C100" s="26" t="s">
        <v>175</v>
      </c>
      <c r="D100" s="26">
        <v>2021</v>
      </c>
      <c r="E100" s="26" t="s">
        <v>90</v>
      </c>
      <c r="F100" s="31">
        <f t="shared" si="4"/>
        <v>580</v>
      </c>
      <c r="G100" s="31"/>
      <c r="H100" s="31"/>
      <c r="I100" s="31">
        <v>580</v>
      </c>
      <c r="J100" s="18">
        <v>580</v>
      </c>
    </row>
    <row r="101" spans="1:10" ht="89.25" customHeight="1" x14ac:dyDescent="0.25">
      <c r="A101" s="7" t="s">
        <v>244</v>
      </c>
      <c r="B101" s="2" t="s">
        <v>240</v>
      </c>
      <c r="C101" s="26" t="s">
        <v>241</v>
      </c>
      <c r="D101" s="26">
        <v>2021</v>
      </c>
      <c r="E101" s="26" t="s">
        <v>90</v>
      </c>
      <c r="F101" s="31">
        <f t="shared" si="4"/>
        <v>4700</v>
      </c>
      <c r="G101" s="31"/>
      <c r="H101" s="31"/>
      <c r="I101" s="35">
        <v>4700</v>
      </c>
      <c r="J101" s="18">
        <v>4700</v>
      </c>
    </row>
    <row r="102" spans="1:10" ht="97.5" customHeight="1" x14ac:dyDescent="0.25">
      <c r="A102" s="7" t="s">
        <v>245</v>
      </c>
      <c r="B102" s="2" t="s">
        <v>242</v>
      </c>
      <c r="C102" s="26" t="s">
        <v>243</v>
      </c>
      <c r="D102" s="26">
        <v>2021</v>
      </c>
      <c r="E102" s="26" t="s">
        <v>90</v>
      </c>
      <c r="F102" s="31">
        <f t="shared" si="4"/>
        <v>1280</v>
      </c>
      <c r="G102" s="31"/>
      <c r="H102" s="31"/>
      <c r="I102" s="35">
        <v>1280</v>
      </c>
      <c r="J102" s="18">
        <v>1280</v>
      </c>
    </row>
    <row r="103" spans="1:10" ht="79.5" customHeight="1" x14ac:dyDescent="0.25">
      <c r="A103" s="7" t="s">
        <v>246</v>
      </c>
      <c r="B103" s="2" t="s">
        <v>247</v>
      </c>
      <c r="C103" s="26" t="s">
        <v>248</v>
      </c>
      <c r="D103" s="26">
        <v>2021</v>
      </c>
      <c r="E103" s="26" t="s">
        <v>90</v>
      </c>
      <c r="F103" s="31">
        <f t="shared" si="4"/>
        <v>1400</v>
      </c>
      <c r="G103" s="31"/>
      <c r="H103" s="31"/>
      <c r="I103" s="35">
        <v>1400</v>
      </c>
      <c r="J103" s="18">
        <v>1400</v>
      </c>
    </row>
    <row r="104" spans="1:10" ht="79.5" customHeight="1" x14ac:dyDescent="0.25">
      <c r="A104" s="7" t="s">
        <v>251</v>
      </c>
      <c r="B104" s="2" t="s">
        <v>249</v>
      </c>
      <c r="C104" s="29" t="s">
        <v>250</v>
      </c>
      <c r="D104" s="29">
        <v>2021</v>
      </c>
      <c r="E104" s="29" t="s">
        <v>90</v>
      </c>
      <c r="F104" s="31">
        <f t="shared" si="4"/>
        <v>1000</v>
      </c>
      <c r="G104" s="31"/>
      <c r="H104" s="31"/>
      <c r="I104" s="35">
        <v>1000</v>
      </c>
      <c r="J104" s="18">
        <v>1000</v>
      </c>
    </row>
    <row r="105" spans="1:10" ht="79.5" customHeight="1" x14ac:dyDescent="0.25">
      <c r="A105" s="7" t="s">
        <v>252</v>
      </c>
      <c r="B105" s="2" t="s">
        <v>253</v>
      </c>
      <c r="C105" s="28" t="s">
        <v>254</v>
      </c>
      <c r="D105" s="28">
        <v>2021</v>
      </c>
      <c r="E105" s="28" t="s">
        <v>90</v>
      </c>
      <c r="F105" s="31">
        <f t="shared" si="4"/>
        <v>5792.8760000000002</v>
      </c>
      <c r="G105" s="31"/>
      <c r="H105" s="31"/>
      <c r="I105" s="35">
        <v>5792.8760000000002</v>
      </c>
      <c r="J105" s="24">
        <v>5792.8760000000002</v>
      </c>
    </row>
    <row r="106" spans="1:10" ht="79.5" customHeight="1" x14ac:dyDescent="0.25">
      <c r="A106" s="7" t="s">
        <v>255</v>
      </c>
      <c r="B106" s="2" t="s">
        <v>256</v>
      </c>
      <c r="C106" s="28" t="s">
        <v>257</v>
      </c>
      <c r="D106" s="28">
        <v>2021</v>
      </c>
      <c r="E106" s="28" t="s">
        <v>90</v>
      </c>
      <c r="F106" s="31">
        <f t="shared" si="4"/>
        <v>3000</v>
      </c>
      <c r="G106" s="31"/>
      <c r="H106" s="31"/>
      <c r="I106" s="35">
        <v>3000</v>
      </c>
      <c r="J106" s="18">
        <v>3000</v>
      </c>
    </row>
    <row r="107" spans="1:10" ht="79.5" customHeight="1" x14ac:dyDescent="0.25">
      <c r="A107" s="7" t="s">
        <v>266</v>
      </c>
      <c r="B107" s="2" t="s">
        <v>264</v>
      </c>
      <c r="C107" s="42" t="s">
        <v>265</v>
      </c>
      <c r="D107" s="42">
        <v>2021</v>
      </c>
      <c r="E107" s="42" t="s">
        <v>90</v>
      </c>
      <c r="F107" s="31">
        <f t="shared" si="4"/>
        <v>630</v>
      </c>
      <c r="G107" s="31"/>
      <c r="H107" s="31"/>
      <c r="I107" s="35">
        <v>630</v>
      </c>
      <c r="J107" s="18"/>
    </row>
    <row r="108" spans="1:10" ht="79.5" customHeight="1" x14ac:dyDescent="0.25">
      <c r="A108" s="7" t="s">
        <v>267</v>
      </c>
      <c r="B108" s="2" t="s">
        <v>268</v>
      </c>
      <c r="C108" s="42" t="s">
        <v>269</v>
      </c>
      <c r="D108" s="42">
        <v>2021</v>
      </c>
      <c r="E108" s="42" t="s">
        <v>90</v>
      </c>
      <c r="F108" s="31">
        <f t="shared" si="4"/>
        <v>460</v>
      </c>
      <c r="G108" s="31"/>
      <c r="H108" s="31"/>
      <c r="I108" s="35">
        <v>460</v>
      </c>
      <c r="J108" s="18"/>
    </row>
    <row r="109" spans="1:10" ht="79.5" customHeight="1" x14ac:dyDescent="0.25">
      <c r="A109" s="7" t="s">
        <v>270</v>
      </c>
      <c r="B109" s="2" t="s">
        <v>271</v>
      </c>
      <c r="C109" s="42" t="s">
        <v>241</v>
      </c>
      <c r="D109" s="42">
        <v>2021</v>
      </c>
      <c r="E109" s="42" t="s">
        <v>90</v>
      </c>
      <c r="F109" s="31">
        <f t="shared" si="4"/>
        <v>1000</v>
      </c>
      <c r="G109" s="31"/>
      <c r="H109" s="31"/>
      <c r="I109" s="35">
        <v>1000</v>
      </c>
      <c r="J109" s="18"/>
    </row>
    <row r="110" spans="1:10" ht="47.25" x14ac:dyDescent="0.25">
      <c r="A110" s="7" t="s">
        <v>272</v>
      </c>
      <c r="B110" s="2" t="s">
        <v>274</v>
      </c>
      <c r="C110" s="42" t="s">
        <v>273</v>
      </c>
      <c r="D110" s="42">
        <v>2021</v>
      </c>
      <c r="E110" s="42" t="s">
        <v>90</v>
      </c>
      <c r="F110" s="31">
        <f t="shared" si="4"/>
        <v>1500</v>
      </c>
      <c r="G110" s="31">
        <v>0</v>
      </c>
      <c r="H110" s="31"/>
      <c r="I110" s="31">
        <v>1500</v>
      </c>
    </row>
    <row r="111" spans="1:10" ht="47.25" x14ac:dyDescent="0.25">
      <c r="A111" s="7" t="s">
        <v>275</v>
      </c>
      <c r="B111" s="2" t="s">
        <v>276</v>
      </c>
      <c r="C111" s="42" t="s">
        <v>277</v>
      </c>
      <c r="D111" s="42">
        <v>2021</v>
      </c>
      <c r="E111" s="42" t="s">
        <v>90</v>
      </c>
      <c r="F111" s="31">
        <f t="shared" si="4"/>
        <v>1200</v>
      </c>
      <c r="G111" s="31">
        <v>0</v>
      </c>
      <c r="H111" s="31"/>
      <c r="I111" s="31">
        <v>1200</v>
      </c>
    </row>
    <row r="112" spans="1:10" ht="63" x14ac:dyDescent="0.25">
      <c r="A112" s="7" t="s">
        <v>278</v>
      </c>
      <c r="B112" s="2" t="s">
        <v>280</v>
      </c>
      <c r="C112" s="42" t="s">
        <v>279</v>
      </c>
      <c r="D112" s="42">
        <v>2021</v>
      </c>
      <c r="E112" s="42" t="s">
        <v>90</v>
      </c>
      <c r="F112" s="31">
        <f t="shared" si="4"/>
        <v>1500</v>
      </c>
      <c r="G112" s="31">
        <v>0</v>
      </c>
      <c r="H112" s="31"/>
      <c r="I112" s="31">
        <v>1500</v>
      </c>
    </row>
  </sheetData>
  <autoFilter ref="A7:I116"/>
  <mergeCells count="9">
    <mergeCell ref="F1:I2"/>
    <mergeCell ref="G5:I5"/>
    <mergeCell ref="A5:A6"/>
    <mergeCell ref="B5:B6"/>
    <mergeCell ref="C5:C6"/>
    <mergeCell ref="D5:D6"/>
    <mergeCell ref="E5:E6"/>
    <mergeCell ref="F5:F6"/>
    <mergeCell ref="A3:I3"/>
  </mergeCells>
  <printOptions horizontalCentered="1"/>
  <pageMargins left="0.31496062992125984" right="0.31496062992125984" top="0.35433070866141736" bottom="0.35433070866141736" header="0" footer="0"/>
  <pageSetup paperSize="9" scale="46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Zeros="0" workbookViewId="0">
      <selection activeCell="I36" sqref="I36"/>
    </sheetView>
  </sheetViews>
  <sheetFormatPr defaultRowHeight="15.75" x14ac:dyDescent="0.25"/>
  <cols>
    <col min="1" max="1" width="7.140625" style="3" customWidth="1"/>
    <col min="2" max="2" width="66.7109375" style="3" customWidth="1"/>
    <col min="3" max="3" width="36.85546875" style="3" customWidth="1"/>
    <col min="4" max="4" width="12.42578125" style="3" bestFit="1" customWidth="1"/>
    <col min="5" max="5" width="17.7109375" style="3" bestFit="1" customWidth="1"/>
    <col min="6" max="6" width="14.5703125" style="3" bestFit="1" customWidth="1"/>
    <col min="7" max="9" width="14.85546875" style="3" bestFit="1" customWidth="1"/>
    <col min="10" max="16384" width="9.140625" style="3"/>
  </cols>
  <sheetData>
    <row r="1" spans="1:9" ht="81.75" customHeight="1" x14ac:dyDescent="0.25">
      <c r="F1" s="46" t="s">
        <v>105</v>
      </c>
      <c r="G1" s="46"/>
      <c r="H1" s="46"/>
      <c r="I1" s="46"/>
    </row>
    <row r="2" spans="1:9" ht="67.5" customHeight="1" x14ac:dyDescent="0.25">
      <c r="F2" s="46"/>
      <c r="G2" s="46"/>
      <c r="H2" s="46"/>
      <c r="I2" s="46"/>
    </row>
    <row r="3" spans="1:9" x14ac:dyDescent="0.25">
      <c r="A3" s="48" t="s">
        <v>98</v>
      </c>
      <c r="B3" s="48"/>
      <c r="C3" s="48"/>
      <c r="D3" s="48"/>
      <c r="E3" s="48"/>
      <c r="F3" s="48"/>
      <c r="G3" s="48"/>
      <c r="H3" s="48"/>
      <c r="I3" s="48"/>
    </row>
    <row r="5" spans="1:9" x14ac:dyDescent="0.25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/>
      <c r="I5" s="47"/>
    </row>
    <row r="6" spans="1:9" x14ac:dyDescent="0.25">
      <c r="A6" s="47"/>
      <c r="B6" s="47"/>
      <c r="C6" s="47"/>
      <c r="D6" s="47"/>
      <c r="E6" s="47"/>
      <c r="F6" s="47"/>
      <c r="G6" s="8" t="s">
        <v>7</v>
      </c>
      <c r="H6" s="8" t="s">
        <v>8</v>
      </c>
      <c r="I6" s="8" t="s">
        <v>9</v>
      </c>
    </row>
    <row r="7" spans="1:9" x14ac:dyDescent="0.25">
      <c r="A7" s="8"/>
      <c r="B7" s="4" t="s">
        <v>10</v>
      </c>
      <c r="C7" s="8"/>
      <c r="D7" s="8"/>
      <c r="E7" s="8"/>
      <c r="F7" s="8"/>
      <c r="G7" s="8"/>
      <c r="H7" s="8"/>
      <c r="I7" s="8"/>
    </row>
    <row r="8" spans="1:9" ht="47.25" x14ac:dyDescent="0.25">
      <c r="A8" s="8"/>
      <c r="B8" s="2" t="s">
        <v>11</v>
      </c>
      <c r="C8" s="8"/>
      <c r="D8" s="8"/>
      <c r="E8" s="8"/>
      <c r="F8" s="1"/>
      <c r="G8" s="5">
        <f>G9+G36</f>
        <v>60980.138999999988</v>
      </c>
      <c r="H8" s="5">
        <f>H9+H36</f>
        <v>82942.55</v>
      </c>
      <c r="I8" s="5">
        <f>I9+I36</f>
        <v>82942.549999999988</v>
      </c>
    </row>
    <row r="9" spans="1:9" ht="31.5" x14ac:dyDescent="0.25">
      <c r="A9" s="8"/>
      <c r="B9" s="6" t="s">
        <v>12</v>
      </c>
      <c r="C9" s="8"/>
      <c r="D9" s="8"/>
      <c r="E9" s="8"/>
      <c r="F9" s="1"/>
      <c r="G9" s="5">
        <f>SUM(G10:G35)</f>
        <v>19945.210169999998</v>
      </c>
      <c r="H9" s="5">
        <f>SUM(H10:H35)</f>
        <v>17508.288659999998</v>
      </c>
      <c r="I9" s="5">
        <f>SUM(I10:I35)</f>
        <v>37898.35</v>
      </c>
    </row>
    <row r="10" spans="1:9" ht="31.5" x14ac:dyDescent="0.25">
      <c r="A10" s="7" t="s">
        <v>13</v>
      </c>
      <c r="B10" s="2" t="s">
        <v>92</v>
      </c>
      <c r="C10" s="8" t="s">
        <v>16</v>
      </c>
      <c r="D10" s="8">
        <v>2020</v>
      </c>
      <c r="E10" s="8" t="s">
        <v>90</v>
      </c>
      <c r="F10" s="1">
        <v>7865.36</v>
      </c>
      <c r="G10" s="1">
        <v>5000</v>
      </c>
      <c r="H10" s="1">
        <v>2865.36</v>
      </c>
      <c r="I10" s="1">
        <v>0</v>
      </c>
    </row>
    <row r="11" spans="1:9" ht="63" x14ac:dyDescent="0.25">
      <c r="A11" s="7" t="s">
        <v>14</v>
      </c>
      <c r="B11" s="2" t="s">
        <v>18</v>
      </c>
      <c r="C11" s="8" t="s">
        <v>93</v>
      </c>
      <c r="D11" s="8">
        <v>2020</v>
      </c>
      <c r="E11" s="8" t="s">
        <v>90</v>
      </c>
      <c r="F11" s="1">
        <v>325</v>
      </c>
      <c r="G11" s="1">
        <v>0</v>
      </c>
      <c r="H11" s="1">
        <v>325</v>
      </c>
      <c r="I11" s="1">
        <v>0</v>
      </c>
    </row>
    <row r="12" spans="1:9" ht="63" x14ac:dyDescent="0.25">
      <c r="A12" s="7" t="s">
        <v>15</v>
      </c>
      <c r="B12" s="2" t="s">
        <v>103</v>
      </c>
      <c r="C12" s="8" t="s">
        <v>94</v>
      </c>
      <c r="D12" s="8">
        <v>2019</v>
      </c>
      <c r="E12" s="8" t="s">
        <v>90</v>
      </c>
      <c r="F12" s="1">
        <v>249.73334</v>
      </c>
      <c r="G12" s="1">
        <v>249.73334</v>
      </c>
      <c r="H12" s="1">
        <v>0</v>
      </c>
      <c r="I12" s="1">
        <v>0</v>
      </c>
    </row>
    <row r="13" spans="1:9" ht="31.5" x14ac:dyDescent="0.25">
      <c r="A13" s="7" t="s">
        <v>17</v>
      </c>
      <c r="B13" s="2" t="s">
        <v>158</v>
      </c>
      <c r="C13" s="8" t="s">
        <v>94</v>
      </c>
      <c r="D13" s="8">
        <v>2020</v>
      </c>
      <c r="E13" s="8" t="s">
        <v>90</v>
      </c>
      <c r="F13" s="1">
        <f>H13</f>
        <v>1200</v>
      </c>
      <c r="G13" s="1"/>
      <c r="H13" s="1">
        <v>1200</v>
      </c>
      <c r="I13" s="1"/>
    </row>
    <row r="14" spans="1:9" ht="63" x14ac:dyDescent="0.25">
      <c r="A14" s="7" t="s">
        <v>19</v>
      </c>
      <c r="B14" s="2" t="s">
        <v>108</v>
      </c>
      <c r="C14" s="8" t="s">
        <v>95</v>
      </c>
      <c r="D14" s="8">
        <v>2019</v>
      </c>
      <c r="E14" s="8" t="s">
        <v>90</v>
      </c>
      <c r="F14" s="1">
        <v>122.09155</v>
      </c>
      <c r="G14" s="1">
        <v>122.09155</v>
      </c>
      <c r="H14" s="1">
        <v>0</v>
      </c>
      <c r="I14" s="1">
        <v>0</v>
      </c>
    </row>
    <row r="15" spans="1:9" ht="47.25" x14ac:dyDescent="0.25">
      <c r="A15" s="7" t="s">
        <v>20</v>
      </c>
      <c r="B15" s="2" t="s">
        <v>161</v>
      </c>
      <c r="C15" s="8" t="s">
        <v>160</v>
      </c>
      <c r="D15" s="8">
        <v>2020</v>
      </c>
      <c r="E15" s="8" t="s">
        <v>90</v>
      </c>
      <c r="F15" s="1">
        <v>1000</v>
      </c>
      <c r="G15" s="1"/>
      <c r="H15" s="1">
        <v>1000</v>
      </c>
      <c r="I15" s="1"/>
    </row>
    <row r="16" spans="1:9" ht="47.25" x14ac:dyDescent="0.25">
      <c r="A16" s="7" t="s">
        <v>21</v>
      </c>
      <c r="B16" s="2" t="s">
        <v>166</v>
      </c>
      <c r="C16" s="8" t="s">
        <v>165</v>
      </c>
      <c r="D16" s="8">
        <v>2019</v>
      </c>
      <c r="E16" s="8" t="s">
        <v>90</v>
      </c>
      <c r="F16" s="1">
        <v>143</v>
      </c>
      <c r="G16" s="1">
        <v>143</v>
      </c>
      <c r="H16" s="1"/>
      <c r="I16" s="1"/>
    </row>
    <row r="17" spans="1:9" ht="63" x14ac:dyDescent="0.25">
      <c r="A17" s="7" t="s">
        <v>23</v>
      </c>
      <c r="B17" s="2" t="s">
        <v>143</v>
      </c>
      <c r="C17" s="8" t="s">
        <v>97</v>
      </c>
      <c r="D17" s="8">
        <v>2019</v>
      </c>
      <c r="E17" s="8" t="s">
        <v>90</v>
      </c>
      <c r="F17" s="1">
        <v>703.31593999999996</v>
      </c>
      <c r="G17" s="1">
        <v>703.31593999999996</v>
      </c>
      <c r="H17" s="1"/>
      <c r="I17" s="1"/>
    </row>
    <row r="18" spans="1:9" ht="63" x14ac:dyDescent="0.25">
      <c r="A18" s="7" t="s">
        <v>24</v>
      </c>
      <c r="B18" s="2" t="s">
        <v>147</v>
      </c>
      <c r="C18" s="8" t="s">
        <v>97</v>
      </c>
      <c r="D18" s="8">
        <v>2019</v>
      </c>
      <c r="E18" s="8" t="s">
        <v>90</v>
      </c>
      <c r="F18" s="1">
        <v>809.93</v>
      </c>
      <c r="G18" s="1">
        <v>809.93</v>
      </c>
      <c r="H18" s="1"/>
      <c r="I18" s="1"/>
    </row>
    <row r="19" spans="1:9" ht="78.75" x14ac:dyDescent="0.25">
      <c r="A19" s="7" t="s">
        <v>25</v>
      </c>
      <c r="B19" s="2" t="s">
        <v>132</v>
      </c>
      <c r="C19" s="8" t="s">
        <v>123</v>
      </c>
      <c r="D19" s="8">
        <v>2020</v>
      </c>
      <c r="E19" s="8" t="s">
        <v>90</v>
      </c>
      <c r="F19" s="1">
        <v>281.66699999999997</v>
      </c>
      <c r="G19" s="1">
        <v>68.852000000000004</v>
      </c>
      <c r="H19" s="1">
        <f>F19-G19</f>
        <v>212.81499999999997</v>
      </c>
      <c r="I19" s="1"/>
    </row>
    <row r="20" spans="1:9" ht="78.75" x14ac:dyDescent="0.25">
      <c r="A20" s="7" t="s">
        <v>28</v>
      </c>
      <c r="B20" s="2" t="s">
        <v>133</v>
      </c>
      <c r="C20" s="8" t="s">
        <v>123</v>
      </c>
      <c r="D20" s="8">
        <v>2019</v>
      </c>
      <c r="E20" s="8" t="s">
        <v>90</v>
      </c>
      <c r="F20" s="1">
        <v>81</v>
      </c>
      <c r="G20" s="1">
        <v>81</v>
      </c>
      <c r="H20" s="1"/>
      <c r="I20" s="1"/>
    </row>
    <row r="21" spans="1:9" ht="78.75" x14ac:dyDescent="0.25">
      <c r="A21" s="7" t="s">
        <v>30</v>
      </c>
      <c r="B21" s="2" t="s">
        <v>134</v>
      </c>
      <c r="C21" s="8" t="s">
        <v>123</v>
      </c>
      <c r="D21" s="8">
        <v>2019</v>
      </c>
      <c r="E21" s="8" t="s">
        <v>90</v>
      </c>
      <c r="F21" s="1">
        <v>81</v>
      </c>
      <c r="G21" s="1">
        <v>81</v>
      </c>
      <c r="H21" s="1"/>
      <c r="I21" s="1"/>
    </row>
    <row r="22" spans="1:9" ht="78.75" x14ac:dyDescent="0.25">
      <c r="A22" s="7" t="s">
        <v>33</v>
      </c>
      <c r="B22" s="2" t="s">
        <v>135</v>
      </c>
      <c r="C22" s="8" t="s">
        <v>123</v>
      </c>
      <c r="D22" s="8">
        <v>2020</v>
      </c>
      <c r="E22" s="8" t="s">
        <v>90</v>
      </c>
      <c r="F22" s="1">
        <v>81</v>
      </c>
      <c r="G22" s="1"/>
      <c r="H22" s="1">
        <v>81</v>
      </c>
      <c r="I22" s="1"/>
    </row>
    <row r="23" spans="1:9" ht="78.75" x14ac:dyDescent="0.25">
      <c r="A23" s="7" t="s">
        <v>35</v>
      </c>
      <c r="B23" s="2" t="s">
        <v>136</v>
      </c>
      <c r="C23" s="8" t="s">
        <v>123</v>
      </c>
      <c r="D23" s="8">
        <v>2019</v>
      </c>
      <c r="E23" s="8" t="s">
        <v>90</v>
      </c>
      <c r="F23" s="1">
        <v>91.332999999999998</v>
      </c>
      <c r="G23" s="1">
        <v>91.332999999999998</v>
      </c>
      <c r="H23" s="1"/>
      <c r="I23" s="1"/>
    </row>
    <row r="24" spans="1:9" ht="110.25" x14ac:dyDescent="0.25">
      <c r="A24" s="7" t="s">
        <v>115</v>
      </c>
      <c r="B24" s="2" t="s">
        <v>26</v>
      </c>
      <c r="C24" s="8" t="s">
        <v>27</v>
      </c>
      <c r="D24" s="8">
        <v>2019</v>
      </c>
      <c r="E24" s="8" t="s">
        <v>90</v>
      </c>
      <c r="F24" s="1">
        <v>302.33300000000003</v>
      </c>
      <c r="G24" s="1">
        <v>302.33300000000003</v>
      </c>
      <c r="H24" s="1">
        <v>0</v>
      </c>
      <c r="I24" s="1">
        <v>0</v>
      </c>
    </row>
    <row r="25" spans="1:9" ht="110.25" x14ac:dyDescent="0.25">
      <c r="A25" s="7" t="s">
        <v>116</v>
      </c>
      <c r="B25" s="2" t="s">
        <v>29</v>
      </c>
      <c r="C25" s="8" t="s">
        <v>27</v>
      </c>
      <c r="D25" s="8">
        <v>2019</v>
      </c>
      <c r="E25" s="8" t="s">
        <v>90</v>
      </c>
      <c r="F25" s="1">
        <v>68.58</v>
      </c>
      <c r="G25" s="1">
        <v>68.58</v>
      </c>
      <c r="H25" s="1">
        <v>0</v>
      </c>
      <c r="I25" s="1">
        <v>0</v>
      </c>
    </row>
    <row r="26" spans="1:9" ht="47.25" x14ac:dyDescent="0.25">
      <c r="A26" s="7" t="s">
        <v>137</v>
      </c>
      <c r="B26" s="2" t="s">
        <v>119</v>
      </c>
      <c r="C26" s="8" t="s">
        <v>118</v>
      </c>
      <c r="D26" s="8">
        <v>2019</v>
      </c>
      <c r="E26" s="8" t="s">
        <v>90</v>
      </c>
      <c r="F26" s="1">
        <v>120</v>
      </c>
      <c r="G26" s="1">
        <v>120</v>
      </c>
      <c r="H26" s="1"/>
      <c r="I26" s="1"/>
    </row>
    <row r="27" spans="1:9" ht="78.75" x14ac:dyDescent="0.25">
      <c r="A27" s="7" t="s">
        <v>138</v>
      </c>
      <c r="B27" s="2" t="s">
        <v>120</v>
      </c>
      <c r="C27" s="8" t="s">
        <v>118</v>
      </c>
      <c r="D27" s="8">
        <v>2019</v>
      </c>
      <c r="E27" s="8" t="s">
        <v>90</v>
      </c>
      <c r="F27" s="1">
        <v>130</v>
      </c>
      <c r="G27" s="1">
        <v>130</v>
      </c>
      <c r="H27" s="1"/>
      <c r="I27" s="1"/>
    </row>
    <row r="28" spans="1:9" ht="47.25" x14ac:dyDescent="0.25">
      <c r="A28" s="7" t="s">
        <v>139</v>
      </c>
      <c r="B28" s="2" t="s">
        <v>31</v>
      </c>
      <c r="C28" s="8" t="s">
        <v>32</v>
      </c>
      <c r="D28" s="8">
        <v>2020</v>
      </c>
      <c r="E28" s="8" t="s">
        <v>90</v>
      </c>
      <c r="F28" s="1">
        <v>16939.690000000002</v>
      </c>
      <c r="G28" s="1">
        <f>6567.1+101.86634</f>
        <v>6668.9663399999999</v>
      </c>
      <c r="H28" s="1">
        <f>10372.59-101.86634</f>
        <v>10270.72366</v>
      </c>
      <c r="I28" s="1">
        <v>0</v>
      </c>
    </row>
    <row r="29" spans="1:9" ht="63" x14ac:dyDescent="0.25">
      <c r="A29" s="7" t="s">
        <v>140</v>
      </c>
      <c r="B29" s="2" t="s">
        <v>156</v>
      </c>
      <c r="C29" s="8" t="s">
        <v>34</v>
      </c>
      <c r="D29" s="8">
        <v>2019</v>
      </c>
      <c r="E29" s="8" t="s">
        <v>90</v>
      </c>
      <c r="F29" s="1">
        <v>336</v>
      </c>
      <c r="G29" s="1">
        <v>336</v>
      </c>
      <c r="H29" s="1">
        <v>0</v>
      </c>
      <c r="I29" s="1">
        <v>0</v>
      </c>
    </row>
    <row r="30" spans="1:9" ht="63" x14ac:dyDescent="0.25">
      <c r="A30" s="7" t="s">
        <v>141</v>
      </c>
      <c r="B30" s="2" t="s">
        <v>106</v>
      </c>
      <c r="C30" s="8" t="s">
        <v>34</v>
      </c>
      <c r="D30" s="8">
        <v>2019</v>
      </c>
      <c r="E30" s="8" t="s">
        <v>90</v>
      </c>
      <c r="F30" s="1">
        <v>329.10500000000002</v>
      </c>
      <c r="G30" s="1">
        <v>329.10500000000002</v>
      </c>
      <c r="H30" s="1">
        <v>0</v>
      </c>
      <c r="I30" s="1">
        <v>0</v>
      </c>
    </row>
    <row r="31" spans="1:9" ht="63" x14ac:dyDescent="0.25">
      <c r="A31" s="7" t="s">
        <v>144</v>
      </c>
      <c r="B31" s="2" t="s">
        <v>107</v>
      </c>
      <c r="C31" s="8" t="s">
        <v>34</v>
      </c>
      <c r="D31" s="8">
        <v>2019</v>
      </c>
      <c r="E31" s="8" t="s">
        <v>90</v>
      </c>
      <c r="F31" s="1">
        <v>2945.21</v>
      </c>
      <c r="G31" s="1">
        <v>2945.21</v>
      </c>
      <c r="H31" s="1">
        <v>0</v>
      </c>
      <c r="I31" s="1">
        <v>0</v>
      </c>
    </row>
    <row r="32" spans="1:9" ht="47.25" x14ac:dyDescent="0.25">
      <c r="A32" s="7" t="s">
        <v>148</v>
      </c>
      <c r="B32" s="2" t="s">
        <v>36</v>
      </c>
      <c r="C32" s="8" t="s">
        <v>37</v>
      </c>
      <c r="D32" s="8">
        <v>2020</v>
      </c>
      <c r="E32" s="8" t="s">
        <v>90</v>
      </c>
      <c r="F32" s="1">
        <v>1553.39</v>
      </c>
      <c r="G32" s="1">
        <v>0</v>
      </c>
      <c r="H32" s="1">
        <v>1553.39</v>
      </c>
      <c r="I32" s="1">
        <v>0</v>
      </c>
    </row>
    <row r="33" spans="1:9" ht="47.25" x14ac:dyDescent="0.25">
      <c r="A33" s="7" t="s">
        <v>159</v>
      </c>
      <c r="B33" s="2" t="s">
        <v>96</v>
      </c>
      <c r="C33" s="8" t="s">
        <v>37</v>
      </c>
      <c r="D33" s="8">
        <v>2019</v>
      </c>
      <c r="E33" s="8" t="s">
        <v>90</v>
      </c>
      <c r="F33" s="1">
        <v>1694.76</v>
      </c>
      <c r="G33" s="1">
        <v>1694.76</v>
      </c>
      <c r="H33" s="1">
        <v>0</v>
      </c>
      <c r="I33" s="1">
        <v>0</v>
      </c>
    </row>
    <row r="34" spans="1:9" ht="47.25" x14ac:dyDescent="0.25">
      <c r="A34" s="7" t="s">
        <v>162</v>
      </c>
      <c r="B34" s="2" t="s">
        <v>38</v>
      </c>
      <c r="C34" s="8" t="s">
        <v>39</v>
      </c>
      <c r="D34" s="8">
        <v>2021</v>
      </c>
      <c r="E34" s="8" t="s">
        <v>90</v>
      </c>
      <c r="F34" s="1">
        <f>G34+H34+I34</f>
        <v>2500</v>
      </c>
      <c r="G34" s="1">
        <v>0</v>
      </c>
      <c r="H34" s="1">
        <v>0</v>
      </c>
      <c r="I34" s="1">
        <v>2500</v>
      </c>
    </row>
    <row r="35" spans="1:9" ht="47.25" x14ac:dyDescent="0.25">
      <c r="A35" s="7" t="s">
        <v>167</v>
      </c>
      <c r="B35" s="2" t="s">
        <v>40</v>
      </c>
      <c r="C35" s="8" t="s">
        <v>39</v>
      </c>
      <c r="D35" s="8">
        <v>2021</v>
      </c>
      <c r="E35" s="8" t="s">
        <v>90</v>
      </c>
      <c r="F35" s="1">
        <f>G35+H35+I35</f>
        <v>35398.35</v>
      </c>
      <c r="G35" s="1">
        <v>0</v>
      </c>
      <c r="H35" s="1"/>
      <c r="I35" s="1">
        <v>35398.35</v>
      </c>
    </row>
    <row r="36" spans="1:9" x14ac:dyDescent="0.25">
      <c r="A36" s="8"/>
      <c r="B36" s="6" t="s">
        <v>41</v>
      </c>
      <c r="C36" s="8"/>
      <c r="D36" s="8"/>
      <c r="E36" s="8"/>
      <c r="F36" s="1"/>
      <c r="G36" s="5">
        <f>SUM(G37:G77)</f>
        <v>41034.92882999999</v>
      </c>
      <c r="H36" s="5">
        <f t="shared" ref="H36:I36" si="0">SUM(H37:H77)</f>
        <v>65434.261340000005</v>
      </c>
      <c r="I36" s="5">
        <f t="shared" si="0"/>
        <v>45044.2</v>
      </c>
    </row>
    <row r="37" spans="1:9" ht="63" x14ac:dyDescent="0.25">
      <c r="A37" s="7" t="s">
        <v>42</v>
      </c>
      <c r="B37" s="2" t="s">
        <v>109</v>
      </c>
      <c r="C37" s="8" t="s">
        <v>110</v>
      </c>
      <c r="D37" s="8">
        <v>2019</v>
      </c>
      <c r="E37" s="8" t="s">
        <v>90</v>
      </c>
      <c r="F37" s="1">
        <v>1689.17833</v>
      </c>
      <c r="G37" s="1">
        <v>1689.17833</v>
      </c>
      <c r="H37" s="1"/>
      <c r="I37" s="1"/>
    </row>
    <row r="38" spans="1:9" ht="47.25" x14ac:dyDescent="0.25">
      <c r="A38" s="7" t="s">
        <v>44</v>
      </c>
      <c r="B38" s="2" t="s">
        <v>111</v>
      </c>
      <c r="C38" s="8" t="s">
        <v>110</v>
      </c>
      <c r="D38" s="8">
        <v>2019</v>
      </c>
      <c r="E38" s="8" t="s">
        <v>90</v>
      </c>
      <c r="F38" s="1">
        <v>1488.4166700000001</v>
      </c>
      <c r="G38" s="1">
        <v>1488.4166700000001</v>
      </c>
      <c r="H38" s="1"/>
      <c r="I38" s="1"/>
    </row>
    <row r="39" spans="1:9" ht="47.25" x14ac:dyDescent="0.25">
      <c r="A39" s="7" t="s">
        <v>46</v>
      </c>
      <c r="B39" s="2" t="s">
        <v>114</v>
      </c>
      <c r="C39" s="8" t="s">
        <v>110</v>
      </c>
      <c r="D39" s="8">
        <v>2021</v>
      </c>
      <c r="E39" s="8" t="s">
        <v>90</v>
      </c>
      <c r="F39" s="1">
        <v>8170.94</v>
      </c>
      <c r="G39" s="1"/>
      <c r="H39" s="1"/>
      <c r="I39" s="1">
        <v>8170.94</v>
      </c>
    </row>
    <row r="40" spans="1:9" ht="31.5" x14ac:dyDescent="0.25">
      <c r="A40" s="7" t="s">
        <v>48</v>
      </c>
      <c r="B40" s="2" t="s">
        <v>121</v>
      </c>
      <c r="C40" s="8" t="s">
        <v>118</v>
      </c>
      <c r="D40" s="8">
        <v>2021</v>
      </c>
      <c r="E40" s="8" t="s">
        <v>90</v>
      </c>
      <c r="F40" s="1">
        <v>1711.453</v>
      </c>
      <c r="G40" s="1"/>
      <c r="H40" s="1"/>
      <c r="I40" s="1">
        <v>1711.453</v>
      </c>
    </row>
    <row r="41" spans="1:9" ht="63" x14ac:dyDescent="0.25">
      <c r="A41" s="7" t="s">
        <v>50</v>
      </c>
      <c r="B41" s="2" t="s">
        <v>124</v>
      </c>
      <c r="C41" s="8" t="s">
        <v>123</v>
      </c>
      <c r="D41" s="8">
        <v>2021</v>
      </c>
      <c r="E41" s="8" t="s">
        <v>90</v>
      </c>
      <c r="F41" s="1">
        <f>I41</f>
        <v>1322.26</v>
      </c>
      <c r="G41" s="1"/>
      <c r="H41" s="1"/>
      <c r="I41" s="1">
        <v>1322.26</v>
      </c>
    </row>
    <row r="42" spans="1:9" ht="63" x14ac:dyDescent="0.25">
      <c r="A42" s="7" t="s">
        <v>52</v>
      </c>
      <c r="B42" s="2" t="s">
        <v>125</v>
      </c>
      <c r="C42" s="8" t="s">
        <v>123</v>
      </c>
      <c r="D42" s="8">
        <v>2021</v>
      </c>
      <c r="E42" s="8" t="s">
        <v>90</v>
      </c>
      <c r="F42" s="1">
        <f t="shared" ref="F42:F43" si="1">I42</f>
        <v>405.78100000000001</v>
      </c>
      <c r="G42" s="1"/>
      <c r="H42" s="1"/>
      <c r="I42" s="1">
        <v>405.78100000000001</v>
      </c>
    </row>
    <row r="43" spans="1:9" ht="63" x14ac:dyDescent="0.25">
      <c r="A43" s="7" t="s">
        <v>55</v>
      </c>
      <c r="B43" s="2" t="s">
        <v>126</v>
      </c>
      <c r="C43" s="8" t="s">
        <v>123</v>
      </c>
      <c r="D43" s="8">
        <v>2021</v>
      </c>
      <c r="E43" s="8" t="s">
        <v>90</v>
      </c>
      <c r="F43" s="1">
        <f t="shared" si="1"/>
        <v>1309.529</v>
      </c>
      <c r="G43" s="1"/>
      <c r="H43" s="1"/>
      <c r="I43" s="1">
        <v>1309.529</v>
      </c>
    </row>
    <row r="44" spans="1:9" ht="63" x14ac:dyDescent="0.25">
      <c r="A44" s="7" t="s">
        <v>57</v>
      </c>
      <c r="B44" s="2" t="s">
        <v>127</v>
      </c>
      <c r="C44" s="8" t="s">
        <v>123</v>
      </c>
      <c r="D44" s="8">
        <v>2021</v>
      </c>
      <c r="E44" s="8" t="s">
        <v>90</v>
      </c>
      <c r="F44" s="1">
        <v>1283.616</v>
      </c>
      <c r="G44" s="1"/>
      <c r="H44" s="1"/>
      <c r="I44" s="1">
        <v>1283.616</v>
      </c>
    </row>
    <row r="45" spans="1:9" ht="110.25" x14ac:dyDescent="0.25">
      <c r="A45" s="7" t="s">
        <v>58</v>
      </c>
      <c r="B45" s="2" t="s">
        <v>43</v>
      </c>
      <c r="C45" s="8" t="s">
        <v>27</v>
      </c>
      <c r="D45" s="8">
        <v>2019</v>
      </c>
      <c r="E45" s="8" t="s">
        <v>90</v>
      </c>
      <c r="F45" s="1">
        <v>3447.11033</v>
      </c>
      <c r="G45" s="1">
        <v>3447.11033</v>
      </c>
      <c r="H45" s="1">
        <v>0</v>
      </c>
      <c r="I45" s="1">
        <v>0</v>
      </c>
    </row>
    <row r="46" spans="1:9" ht="110.25" x14ac:dyDescent="0.25">
      <c r="A46" s="7" t="s">
        <v>60</v>
      </c>
      <c r="B46" s="2" t="s">
        <v>45</v>
      </c>
      <c r="C46" s="8" t="s">
        <v>27</v>
      </c>
      <c r="D46" s="8">
        <v>2019</v>
      </c>
      <c r="E46" s="8" t="s">
        <v>90</v>
      </c>
      <c r="F46" s="1">
        <v>308.50133</v>
      </c>
      <c r="G46" s="1">
        <v>308.50133</v>
      </c>
      <c r="H46" s="1">
        <v>0</v>
      </c>
      <c r="I46" s="1">
        <v>0</v>
      </c>
    </row>
    <row r="47" spans="1:9" ht="31.5" x14ac:dyDescent="0.25">
      <c r="A47" s="7" t="s">
        <v>62</v>
      </c>
      <c r="B47" s="2" t="s">
        <v>102</v>
      </c>
      <c r="C47" s="8" t="s">
        <v>91</v>
      </c>
      <c r="D47" s="8">
        <v>2019</v>
      </c>
      <c r="E47" s="8" t="s">
        <v>90</v>
      </c>
      <c r="F47" s="1">
        <v>101.87</v>
      </c>
      <c r="G47" s="1">
        <v>101.87</v>
      </c>
      <c r="H47" s="1">
        <v>0</v>
      </c>
      <c r="I47" s="1">
        <v>0</v>
      </c>
    </row>
    <row r="48" spans="1:9" ht="47.25" x14ac:dyDescent="0.25">
      <c r="A48" s="7" t="s">
        <v>63</v>
      </c>
      <c r="B48" s="2" t="s">
        <v>47</v>
      </c>
      <c r="C48" s="8" t="s">
        <v>37</v>
      </c>
      <c r="D48" s="8">
        <v>2020</v>
      </c>
      <c r="E48" s="8" t="s">
        <v>90</v>
      </c>
      <c r="F48" s="1">
        <v>19697.560000000001</v>
      </c>
      <c r="G48" s="1">
        <v>0</v>
      </c>
      <c r="H48" s="1">
        <f>22397.56-1200-1500</f>
        <v>19697.560000000001</v>
      </c>
      <c r="I48" s="1">
        <v>0</v>
      </c>
    </row>
    <row r="49" spans="1:9" ht="47.25" x14ac:dyDescent="0.25">
      <c r="A49" s="7" t="s">
        <v>64</v>
      </c>
      <c r="B49" s="2" t="s">
        <v>49</v>
      </c>
      <c r="C49" s="8" t="s">
        <v>32</v>
      </c>
      <c r="D49" s="8">
        <v>2020</v>
      </c>
      <c r="E49" s="8" t="s">
        <v>90</v>
      </c>
      <c r="F49" s="1">
        <v>12434.69</v>
      </c>
      <c r="G49" s="1">
        <f>3610.36+177.74833</f>
        <v>3788.10833</v>
      </c>
      <c r="H49" s="1">
        <f>8824.33-177.74833</f>
        <v>8646.5816699999996</v>
      </c>
      <c r="I49" s="1">
        <v>0</v>
      </c>
    </row>
    <row r="50" spans="1:9" ht="63" x14ac:dyDescent="0.25">
      <c r="A50" s="7" t="s">
        <v>65</v>
      </c>
      <c r="B50" s="2" t="s">
        <v>51</v>
      </c>
      <c r="C50" s="8" t="s">
        <v>32</v>
      </c>
      <c r="D50" s="8">
        <v>2019</v>
      </c>
      <c r="E50" s="8" t="s">
        <v>90</v>
      </c>
      <c r="F50" s="1">
        <v>2716.04</v>
      </c>
      <c r="G50" s="1">
        <v>2716.04</v>
      </c>
      <c r="H50" s="1">
        <v>0</v>
      </c>
      <c r="I50" s="1">
        <v>0</v>
      </c>
    </row>
    <row r="51" spans="1:9" ht="47.25" x14ac:dyDescent="0.25">
      <c r="A51" s="7" t="s">
        <v>66</v>
      </c>
      <c r="B51" s="2" t="s">
        <v>53</v>
      </c>
      <c r="C51" s="8" t="s">
        <v>54</v>
      </c>
      <c r="D51" s="8">
        <v>2019</v>
      </c>
      <c r="E51" s="8" t="s">
        <v>90</v>
      </c>
      <c r="F51" s="1">
        <v>662.66</v>
      </c>
      <c r="G51" s="1">
        <v>662.66</v>
      </c>
      <c r="H51" s="1">
        <v>0</v>
      </c>
      <c r="I51" s="1">
        <v>0</v>
      </c>
    </row>
    <row r="52" spans="1:9" ht="31.5" x14ac:dyDescent="0.25">
      <c r="A52" s="7" t="s">
        <v>68</v>
      </c>
      <c r="B52" s="2" t="s">
        <v>56</v>
      </c>
      <c r="C52" s="8" t="s">
        <v>91</v>
      </c>
      <c r="D52" s="8">
        <v>2019</v>
      </c>
      <c r="E52" s="8" t="s">
        <v>90</v>
      </c>
      <c r="F52" s="1">
        <v>75.173330000000007</v>
      </c>
      <c r="G52" s="1">
        <v>75.173330000000007</v>
      </c>
      <c r="H52" s="1">
        <v>0</v>
      </c>
      <c r="I52" s="1">
        <v>0</v>
      </c>
    </row>
    <row r="53" spans="1:9" ht="47.25" x14ac:dyDescent="0.25">
      <c r="A53" s="7" t="s">
        <v>70</v>
      </c>
      <c r="B53" s="2" t="s">
        <v>99</v>
      </c>
      <c r="C53" s="8" t="s">
        <v>91</v>
      </c>
      <c r="D53" s="8">
        <v>2019</v>
      </c>
      <c r="E53" s="8" t="s">
        <v>90</v>
      </c>
      <c r="F53" s="1">
        <v>102.575</v>
      </c>
      <c r="G53" s="1">
        <v>102.575</v>
      </c>
      <c r="H53" s="1">
        <v>0</v>
      </c>
      <c r="I53" s="1">
        <v>0</v>
      </c>
    </row>
    <row r="54" spans="1:9" ht="47.25" x14ac:dyDescent="0.25">
      <c r="A54" s="7" t="s">
        <v>72</v>
      </c>
      <c r="B54" s="2" t="s">
        <v>59</v>
      </c>
      <c r="C54" s="8" t="s">
        <v>16</v>
      </c>
      <c r="D54" s="8">
        <v>2020</v>
      </c>
      <c r="E54" s="8" t="s">
        <v>90</v>
      </c>
      <c r="F54" s="1">
        <v>17244.21</v>
      </c>
      <c r="G54" s="1">
        <v>0</v>
      </c>
      <c r="H54" s="1">
        <v>17244.21</v>
      </c>
      <c r="I54" s="1">
        <v>0</v>
      </c>
    </row>
    <row r="55" spans="1:9" ht="63" x14ac:dyDescent="0.25">
      <c r="A55" s="7" t="s">
        <v>74</v>
      </c>
      <c r="B55" s="2" t="s">
        <v>61</v>
      </c>
      <c r="C55" s="8" t="s">
        <v>97</v>
      </c>
      <c r="D55" s="8">
        <v>2020</v>
      </c>
      <c r="E55" s="8" t="s">
        <v>90</v>
      </c>
      <c r="F55" s="1">
        <f>H55</f>
        <v>17799.789669999998</v>
      </c>
      <c r="G55" s="1">
        <v>0</v>
      </c>
      <c r="H55" s="1">
        <f>20227.46-1427.67033-1000</f>
        <v>17799.789669999998</v>
      </c>
      <c r="I55" s="1">
        <v>0</v>
      </c>
    </row>
    <row r="56" spans="1:9" ht="63" x14ac:dyDescent="0.25">
      <c r="A56" s="7" t="s">
        <v>76</v>
      </c>
      <c r="B56" s="2" t="s">
        <v>142</v>
      </c>
      <c r="C56" s="8" t="s">
        <v>97</v>
      </c>
      <c r="D56" s="8">
        <v>2019</v>
      </c>
      <c r="E56" s="8" t="s">
        <v>90</v>
      </c>
      <c r="F56" s="1">
        <f>7130.861-2268.30669</f>
        <v>4862.5543099999995</v>
      </c>
      <c r="G56" s="1">
        <f>F56</f>
        <v>4862.5543099999995</v>
      </c>
      <c r="H56" s="1"/>
      <c r="I56" s="1"/>
    </row>
    <row r="57" spans="1:9" ht="63" x14ac:dyDescent="0.25">
      <c r="A57" s="7" t="s">
        <v>78</v>
      </c>
      <c r="B57" s="2" t="s">
        <v>149</v>
      </c>
      <c r="C57" s="8" t="s">
        <v>97</v>
      </c>
      <c r="D57" s="8">
        <v>2019</v>
      </c>
      <c r="E57" s="8" t="s">
        <v>90</v>
      </c>
      <c r="F57" s="1">
        <v>2763.75</v>
      </c>
      <c r="G57" s="1">
        <f>2763.75</f>
        <v>2763.75</v>
      </c>
      <c r="H57" s="1"/>
      <c r="I57" s="1"/>
    </row>
    <row r="58" spans="1:9" ht="63" x14ac:dyDescent="0.25">
      <c r="A58" s="7" t="s">
        <v>80</v>
      </c>
      <c r="B58" s="2" t="s">
        <v>150</v>
      </c>
      <c r="C58" s="8" t="s">
        <v>97</v>
      </c>
      <c r="D58" s="8">
        <v>2019</v>
      </c>
      <c r="E58" s="8" t="s">
        <v>90</v>
      </c>
      <c r="F58" s="1">
        <v>1341.75</v>
      </c>
      <c r="G58" s="1">
        <v>1341.75</v>
      </c>
      <c r="H58" s="1"/>
      <c r="I58" s="1"/>
    </row>
    <row r="59" spans="1:9" ht="63" x14ac:dyDescent="0.25">
      <c r="A59" s="7" t="s">
        <v>81</v>
      </c>
      <c r="B59" s="2" t="s">
        <v>151</v>
      </c>
      <c r="C59" s="8" t="s">
        <v>97</v>
      </c>
      <c r="D59" s="8">
        <v>2019</v>
      </c>
      <c r="E59" s="8" t="s">
        <v>90</v>
      </c>
      <c r="F59" s="1">
        <v>1441.7</v>
      </c>
      <c r="G59" s="1">
        <v>1441.7</v>
      </c>
      <c r="H59" s="1"/>
      <c r="I59" s="1"/>
    </row>
    <row r="60" spans="1:9" ht="63" x14ac:dyDescent="0.25">
      <c r="A60" s="7" t="s">
        <v>82</v>
      </c>
      <c r="B60" s="2" t="s">
        <v>152</v>
      </c>
      <c r="C60" s="8" t="s">
        <v>97</v>
      </c>
      <c r="D60" s="8">
        <v>2019</v>
      </c>
      <c r="E60" s="8" t="s">
        <v>90</v>
      </c>
      <c r="F60" s="1">
        <v>2486.8000000000002</v>
      </c>
      <c r="G60" s="1">
        <v>2486.8000000000002</v>
      </c>
      <c r="H60" s="1"/>
      <c r="I60" s="1"/>
    </row>
    <row r="61" spans="1:9" ht="63" x14ac:dyDescent="0.25">
      <c r="A61" s="7" t="s">
        <v>84</v>
      </c>
      <c r="B61" s="2" t="s">
        <v>157</v>
      </c>
      <c r="C61" s="8" t="s">
        <v>97</v>
      </c>
      <c r="D61" s="8">
        <v>2019</v>
      </c>
      <c r="E61" s="8" t="s">
        <v>90</v>
      </c>
      <c r="F61" s="1">
        <v>1044.635</v>
      </c>
      <c r="G61" s="1">
        <v>1044.635</v>
      </c>
      <c r="H61" s="1"/>
      <c r="I61" s="1"/>
    </row>
    <row r="62" spans="1:9" ht="63" x14ac:dyDescent="0.25">
      <c r="A62" s="7" t="s">
        <v>86</v>
      </c>
      <c r="B62" s="2" t="s">
        <v>168</v>
      </c>
      <c r="C62" s="8" t="s">
        <v>97</v>
      </c>
      <c r="D62" s="8">
        <v>2019</v>
      </c>
      <c r="E62" s="8" t="s">
        <v>90</v>
      </c>
      <c r="F62" s="1">
        <v>2125.30708</v>
      </c>
      <c r="G62" s="1">
        <f>2906.72742-781.42034</f>
        <v>2125.30708</v>
      </c>
      <c r="H62" s="1"/>
      <c r="I62" s="1"/>
    </row>
    <row r="63" spans="1:9" ht="78.75" x14ac:dyDescent="0.25">
      <c r="A63" s="7" t="s">
        <v>112</v>
      </c>
      <c r="B63" s="2" t="s">
        <v>100</v>
      </c>
      <c r="C63" s="8" t="s">
        <v>101</v>
      </c>
      <c r="D63" s="8">
        <v>2019</v>
      </c>
      <c r="E63" s="8" t="s">
        <v>90</v>
      </c>
      <c r="F63" s="1">
        <v>5666.8</v>
      </c>
      <c r="G63" s="1">
        <v>5666.8</v>
      </c>
      <c r="H63" s="1"/>
      <c r="I63" s="1"/>
    </row>
    <row r="64" spans="1:9" ht="31.5" x14ac:dyDescent="0.25">
      <c r="A64" s="7" t="s">
        <v>113</v>
      </c>
      <c r="B64" s="2" t="s">
        <v>104</v>
      </c>
      <c r="C64" s="8" t="s">
        <v>94</v>
      </c>
      <c r="D64" s="8">
        <v>2019</v>
      </c>
      <c r="E64" s="8" t="s">
        <v>90</v>
      </c>
      <c r="F64" s="1">
        <v>314.42333000000002</v>
      </c>
      <c r="G64" s="1">
        <v>314.42333000000002</v>
      </c>
      <c r="H64" s="1">
        <v>0</v>
      </c>
      <c r="I64" s="1">
        <v>0</v>
      </c>
    </row>
    <row r="65" spans="1:9" ht="31.5" x14ac:dyDescent="0.25">
      <c r="A65" s="7" t="s">
        <v>117</v>
      </c>
      <c r="B65" s="2" t="s">
        <v>67</v>
      </c>
      <c r="C65" s="8" t="s">
        <v>94</v>
      </c>
      <c r="D65" s="8">
        <v>2021</v>
      </c>
      <c r="E65" s="8" t="s">
        <v>90</v>
      </c>
      <c r="F65" s="1">
        <v>599.98</v>
      </c>
      <c r="G65" s="1">
        <v>0</v>
      </c>
      <c r="H65" s="1">
        <v>0</v>
      </c>
      <c r="I65" s="1">
        <v>599.98</v>
      </c>
    </row>
    <row r="66" spans="1:9" ht="47.25" x14ac:dyDescent="0.25">
      <c r="A66" s="7" t="s">
        <v>122</v>
      </c>
      <c r="B66" s="2" t="s">
        <v>69</v>
      </c>
      <c r="C66" s="8" t="s">
        <v>94</v>
      </c>
      <c r="D66" s="8">
        <v>2020</v>
      </c>
      <c r="E66" s="8" t="s">
        <v>90</v>
      </c>
      <c r="F66" s="1">
        <v>62.5</v>
      </c>
      <c r="G66" s="1">
        <v>0</v>
      </c>
      <c r="H66" s="1">
        <v>62.5</v>
      </c>
      <c r="I66" s="1">
        <v>0</v>
      </c>
    </row>
    <row r="67" spans="1:9" ht="47.25" x14ac:dyDescent="0.25">
      <c r="A67" s="7" t="s">
        <v>128</v>
      </c>
      <c r="B67" s="2" t="s">
        <v>71</v>
      </c>
      <c r="C67" s="8" t="s">
        <v>94</v>
      </c>
      <c r="D67" s="8">
        <v>2020</v>
      </c>
      <c r="E67" s="8" t="s">
        <v>90</v>
      </c>
      <c r="F67" s="1">
        <v>119.54</v>
      </c>
      <c r="G67" s="1">
        <v>0</v>
      </c>
      <c r="H67" s="1">
        <v>119.54</v>
      </c>
      <c r="I67" s="1">
        <v>0</v>
      </c>
    </row>
    <row r="68" spans="1:9" ht="47.25" x14ac:dyDescent="0.25">
      <c r="A68" s="7" t="s">
        <v>129</v>
      </c>
      <c r="B68" s="2" t="s">
        <v>73</v>
      </c>
      <c r="C68" s="8" t="s">
        <v>94</v>
      </c>
      <c r="D68" s="8">
        <v>2020</v>
      </c>
      <c r="E68" s="8" t="s">
        <v>90</v>
      </c>
      <c r="F68" s="1">
        <v>62.5</v>
      </c>
      <c r="G68" s="1">
        <v>0</v>
      </c>
      <c r="H68" s="1">
        <v>62.5</v>
      </c>
      <c r="I68" s="1">
        <v>0</v>
      </c>
    </row>
    <row r="69" spans="1:9" ht="63" x14ac:dyDescent="0.25">
      <c r="A69" s="7" t="s">
        <v>130</v>
      </c>
      <c r="B69" s="2" t="s">
        <v>75</v>
      </c>
      <c r="C69" s="8" t="s">
        <v>94</v>
      </c>
      <c r="D69" s="8">
        <v>2020</v>
      </c>
      <c r="E69" s="8" t="s">
        <v>90</v>
      </c>
      <c r="F69" s="1">
        <v>119.54</v>
      </c>
      <c r="G69" s="1">
        <v>0</v>
      </c>
      <c r="H69" s="1">
        <v>119.54</v>
      </c>
      <c r="I69" s="1">
        <v>0</v>
      </c>
    </row>
    <row r="70" spans="1:9" ht="47.25" x14ac:dyDescent="0.25">
      <c r="A70" s="7" t="s">
        <v>131</v>
      </c>
      <c r="B70" s="2" t="s">
        <v>77</v>
      </c>
      <c r="C70" s="8" t="s">
        <v>94</v>
      </c>
      <c r="D70" s="8">
        <v>2020</v>
      </c>
      <c r="E70" s="8" t="s">
        <v>90</v>
      </c>
      <c r="F70" s="1">
        <v>62.5</v>
      </c>
      <c r="G70" s="1">
        <v>0</v>
      </c>
      <c r="H70" s="1">
        <v>62.5</v>
      </c>
      <c r="I70" s="1">
        <v>0</v>
      </c>
    </row>
    <row r="71" spans="1:9" ht="63" x14ac:dyDescent="0.25">
      <c r="A71" s="7" t="s">
        <v>145</v>
      </c>
      <c r="B71" s="2" t="s">
        <v>79</v>
      </c>
      <c r="C71" s="8" t="s">
        <v>94</v>
      </c>
      <c r="D71" s="8">
        <v>2020</v>
      </c>
      <c r="E71" s="8" t="s">
        <v>90</v>
      </c>
      <c r="F71" s="1">
        <v>119.54</v>
      </c>
      <c r="G71" s="1">
        <v>0</v>
      </c>
      <c r="H71" s="1">
        <v>119.54</v>
      </c>
      <c r="I71" s="1">
        <v>0</v>
      </c>
    </row>
    <row r="72" spans="1:9" ht="31.5" x14ac:dyDescent="0.25">
      <c r="A72" s="7" t="s">
        <v>146</v>
      </c>
      <c r="B72" s="2" t="s">
        <v>83</v>
      </c>
      <c r="C72" s="8" t="s">
        <v>94</v>
      </c>
      <c r="D72" s="8">
        <v>2019</v>
      </c>
      <c r="E72" s="8" t="s">
        <v>90</v>
      </c>
      <c r="F72" s="1">
        <v>58.566670000000002</v>
      </c>
      <c r="G72" s="1">
        <v>58.566670000000002</v>
      </c>
      <c r="H72" s="1">
        <v>0</v>
      </c>
      <c r="I72" s="1">
        <v>0</v>
      </c>
    </row>
    <row r="73" spans="1:9" ht="47.25" x14ac:dyDescent="0.25">
      <c r="A73" s="7" t="s">
        <v>153</v>
      </c>
      <c r="B73" s="2" t="s">
        <v>163</v>
      </c>
      <c r="C73" s="8" t="s">
        <v>94</v>
      </c>
      <c r="D73" s="8">
        <v>2020</v>
      </c>
      <c r="E73" s="8" t="s">
        <v>90</v>
      </c>
      <c r="F73" s="1">
        <v>1500</v>
      </c>
      <c r="G73" s="1"/>
      <c r="H73" s="1">
        <v>1500</v>
      </c>
      <c r="I73" s="1"/>
    </row>
    <row r="74" spans="1:9" ht="47.25" x14ac:dyDescent="0.25">
      <c r="A74" s="7" t="s">
        <v>154</v>
      </c>
      <c r="B74" s="2" t="s">
        <v>85</v>
      </c>
      <c r="C74" s="8" t="s">
        <v>22</v>
      </c>
      <c r="D74" s="8">
        <v>2020</v>
      </c>
      <c r="E74" s="8" t="s">
        <v>90</v>
      </c>
      <c r="F74" s="1">
        <v>1334.13</v>
      </c>
      <c r="G74" s="1">
        <v>1334.13</v>
      </c>
      <c r="H74" s="1">
        <v>0</v>
      </c>
      <c r="I74" s="1">
        <v>0</v>
      </c>
    </row>
    <row r="75" spans="1:9" ht="47.25" x14ac:dyDescent="0.25">
      <c r="A75" s="7" t="s">
        <v>155</v>
      </c>
      <c r="B75" s="2" t="s">
        <v>87</v>
      </c>
      <c r="C75" s="8" t="s">
        <v>22</v>
      </c>
      <c r="D75" s="8">
        <v>2020</v>
      </c>
      <c r="E75" s="8" t="s">
        <v>90</v>
      </c>
      <c r="F75" s="1">
        <v>1631.82</v>
      </c>
      <c r="G75" s="1">
        <v>1631.82</v>
      </c>
      <c r="H75" s="1">
        <v>0</v>
      </c>
      <c r="I75" s="1">
        <v>0</v>
      </c>
    </row>
    <row r="76" spans="1:9" ht="47.25" x14ac:dyDescent="0.25">
      <c r="A76" s="7" t="s">
        <v>164</v>
      </c>
      <c r="B76" s="2" t="s">
        <v>88</v>
      </c>
      <c r="C76" s="8" t="s">
        <v>22</v>
      </c>
      <c r="D76" s="8">
        <v>2020</v>
      </c>
      <c r="E76" s="8" t="s">
        <v>90</v>
      </c>
      <c r="F76" s="1">
        <v>1583.0591199999999</v>
      </c>
      <c r="G76" s="1">
        <v>1583.0591199999999</v>
      </c>
      <c r="H76" s="1">
        <v>0</v>
      </c>
      <c r="I76" s="1">
        <v>0</v>
      </c>
    </row>
    <row r="77" spans="1:9" ht="47.25" x14ac:dyDescent="0.25">
      <c r="A77" s="7" t="s">
        <v>169</v>
      </c>
      <c r="B77" s="2" t="s">
        <v>89</v>
      </c>
      <c r="C77" s="8" t="s">
        <v>39</v>
      </c>
      <c r="D77" s="8">
        <v>2021</v>
      </c>
      <c r="E77" s="8" t="s">
        <v>90</v>
      </c>
      <c r="F77" s="1">
        <f>G77+H77+I77</f>
        <v>30240.640999999996</v>
      </c>
      <c r="G77" s="1">
        <v>0</v>
      </c>
      <c r="H77" s="1"/>
      <c r="I77" s="1">
        <f>44444.22-8170.94-1711.453-1322.26-2998.926</f>
        <v>30240.640999999996</v>
      </c>
    </row>
  </sheetData>
  <mergeCells count="9">
    <mergeCell ref="F1:I2"/>
    <mergeCell ref="A3:I3"/>
    <mergeCell ref="A5:A6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scale="65" fitToHeight="2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sergeevDM</dc:creator>
  <cp:lastModifiedBy>MINZDRAV</cp:lastModifiedBy>
  <cp:lastPrinted>2021-03-09T07:24:58Z</cp:lastPrinted>
  <dcterms:created xsi:type="dcterms:W3CDTF">2019-07-02T07:30:25Z</dcterms:created>
  <dcterms:modified xsi:type="dcterms:W3CDTF">2021-03-16T12:15:52Z</dcterms:modified>
</cp:coreProperties>
</file>